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L:\【地域活動推進課へ】（高齢者支援基盤整備係）\02_整備誘導\01_地域密着公募\00_募集要項 ★\2025　募集要項\【2025年版】施設系提出資料  ※作成済\"/>
    </mc:Choice>
  </mc:AlternateContent>
  <xr:revisionPtr revIDLastSave="0" documentId="13_ncr:1_{2949CAF8-511E-42CB-8146-5527665A316A}" xr6:coauthVersionLast="47" xr6:coauthVersionMax="47" xr10:uidLastSave="{00000000-0000-0000-0000-000000000000}"/>
  <bookViews>
    <workbookView xWindow="-110" yWindow="-110" windowWidth="19420" windowHeight="10300" xr2:uid="{00000000-000D-0000-FFFF-FFFF00000000}"/>
  </bookViews>
  <sheets>
    <sheet name="概要版" sheetId="4" r:id="rId1"/>
    <sheet name="補助金額算出シート（詳細版）" sheetId="1" r:id="rId2"/>
    <sheet name="併設加算見方" sheetId="5" state="hidden" r:id="rId3"/>
    <sheet name="Sheet1" sheetId="2" state="hidden" r:id="rId4"/>
    <sheet name="Sheet5" sheetId="6" state="hidden" r:id="rId5"/>
  </sheets>
  <definedNames>
    <definedName name="_xlnm._FilterDatabase" localSheetId="4" hidden="1">Sheet5!$A$2:$B$16</definedName>
    <definedName name="_xlnm._FilterDatabase" localSheetId="0" hidden="1">概要版!$A$6:$E$24</definedName>
    <definedName name="_xlnm.Print_Area" localSheetId="0">概要版!$A$1:$F$39</definedName>
    <definedName name="_xlnm.Print_Area" localSheetId="1">'補助金額算出シート（詳細版）'!$A$1:$J$61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8" i="1" l="1"/>
  <c r="M11" i="4"/>
  <c r="J10" i="4"/>
  <c r="K9" i="4"/>
  <c r="J8" i="4"/>
  <c r="E9" i="4"/>
  <c r="AP9" i="1"/>
  <c r="AP10" i="1"/>
  <c r="AP11" i="1"/>
  <c r="AP12" i="1"/>
  <c r="AP13" i="1"/>
  <c r="AP14" i="1"/>
  <c r="AP15" i="1"/>
  <c r="AP16" i="1"/>
  <c r="AP8" i="1"/>
  <c r="L9" i="4" l="1"/>
  <c r="F24" i="1"/>
  <c r="G36" i="1" l="1"/>
  <c r="G22" i="1"/>
  <c r="I22" i="1" s="1"/>
  <c r="F9" i="4"/>
  <c r="F11" i="4"/>
  <c r="F8" i="4"/>
  <c r="G26" i="1"/>
  <c r="I26" i="1" s="1"/>
  <c r="F30" i="1"/>
  <c r="F10" i="1"/>
  <c r="B16" i="6"/>
  <c r="B15" i="6"/>
  <c r="B2" i="6"/>
  <c r="D53" i="2"/>
  <c r="D52" i="2"/>
  <c r="D51" i="2"/>
  <c r="D50" i="2"/>
  <c r="D49" i="2"/>
  <c r="D48" i="2"/>
  <c r="D47" i="2"/>
  <c r="D46" i="2"/>
  <c r="D45" i="2"/>
  <c r="D44" i="2"/>
  <c r="D43" i="2"/>
  <c r="D42" i="2"/>
  <c r="D41" i="2"/>
  <c r="D40" i="2"/>
  <c r="B58" i="1"/>
  <c r="C58" i="1" s="1"/>
  <c r="E51" i="1"/>
  <c r="G51" i="1" s="1"/>
  <c r="M40" i="1"/>
  <c r="G34" i="1"/>
  <c r="G28" i="1"/>
  <c r="I28" i="1" s="1"/>
  <c r="M23" i="1"/>
  <c r="K21" i="1"/>
  <c r="K20" i="1"/>
  <c r="F20" i="1"/>
  <c r="L18" i="1"/>
  <c r="G18" i="1"/>
  <c r="K8" i="1"/>
  <c r="G8" i="1"/>
  <c r="G38" i="1" l="1"/>
  <c r="I38" i="1" s="1"/>
  <c r="F34" i="1"/>
  <c r="I34" i="1" s="1"/>
  <c r="F36" i="1"/>
  <c r="I36" i="1" s="1"/>
  <c r="F18" i="1"/>
  <c r="I18" i="1" s="1"/>
  <c r="G32" i="1"/>
  <c r="G24" i="1"/>
  <c r="I24" i="1" s="1"/>
  <c r="G10" i="1"/>
  <c r="I10" i="1" s="1"/>
  <c r="G30" i="1"/>
  <c r="I30" i="1" s="1"/>
  <c r="G20" i="1"/>
  <c r="I20" i="1" s="1"/>
  <c r="I8" i="1"/>
  <c r="G16" i="1"/>
  <c r="I16" i="1" s="1"/>
  <c r="J16" i="1" s="1"/>
  <c r="I32" i="1" l="1"/>
  <c r="J32" i="1" s="1"/>
  <c r="D37" i="4" s="1"/>
  <c r="J18" i="1"/>
  <c r="J28" i="1"/>
  <c r="C37" i="4" s="1"/>
  <c r="J44" i="1"/>
  <c r="E35" i="4"/>
  <c r="E39" i="4" s="1"/>
  <c r="C36" i="4"/>
  <c r="F37" i="4" l="1"/>
  <c r="G12" i="1"/>
  <c r="AK12" i="1" l="1"/>
  <c r="I12" i="1" s="1"/>
  <c r="J8" i="1" s="1"/>
  <c r="C35" i="4" s="1"/>
  <c r="J34" i="1"/>
  <c r="G14" i="1"/>
  <c r="I14" i="1" s="1"/>
  <c r="J14" i="1" s="1"/>
  <c r="J40" i="1" l="1"/>
  <c r="C38" i="4"/>
  <c r="J38" i="1"/>
  <c r="D38" i="4"/>
  <c r="D35" i="4"/>
  <c r="F38" i="4" l="1"/>
  <c r="C39" i="4"/>
  <c r="F35" i="4"/>
  <c r="J26" i="1"/>
  <c r="D36" i="4" l="1"/>
  <c r="J42" i="1"/>
  <c r="J46" i="1" s="1"/>
  <c r="D39" i="4" l="1"/>
  <c r="F36" i="4"/>
  <c r="F39"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菅野　涼太</author>
    <author>田中　麻里奈</author>
  </authors>
  <commentList>
    <comment ref="E8" authorId="0" shapeId="0" xr:uid="{00000000-0006-0000-0000-000003000000}">
      <text>
        <r>
          <rPr>
            <sz val="11"/>
            <rFont val="BIZ UDゴシック"/>
            <family val="3"/>
            <charset val="128"/>
          </rPr>
          <t>(看護)小規模多機能型居宅介護については、宿泊の定員を入力してください。</t>
        </r>
        <r>
          <rPr>
            <sz val="11"/>
            <rFont val="ＭＳ Ｐゴシック"/>
            <family val="3"/>
            <charset val="128"/>
          </rPr>
          <t xml:space="preserve">
</t>
        </r>
      </text>
    </comment>
    <comment ref="C34" authorId="1" shapeId="0" xr:uid="{00000000-0006-0000-0000-000001000000}">
      <text>
        <r>
          <rPr>
            <sz val="11"/>
            <rFont val="BIZ UDゴシック"/>
            <family val="3"/>
            <charset val="128"/>
          </rPr>
          <t>整備費補助は
オーナー型の場合はオーナーに交付されます。</t>
        </r>
        <r>
          <rPr>
            <sz val="11"/>
            <rFont val="ＭＳ Ｐゴシック"/>
            <family val="3"/>
            <charset val="128"/>
          </rPr>
          <t xml:space="preserve">
</t>
        </r>
      </text>
    </comment>
    <comment ref="D34" authorId="1" shapeId="0" xr:uid="{00000000-0006-0000-0000-000002000000}">
      <text>
        <r>
          <rPr>
            <sz val="11"/>
            <rFont val="BIZ UDゴシック"/>
            <family val="3"/>
            <charset val="128"/>
          </rPr>
          <t xml:space="preserve">備品費補助・運営費補助は、整備方法に関わらず運営事業者に交付されます。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C50" authorId="0" shapeId="0" xr:uid="{00000000-0006-0000-0100-000001000000}">
      <text>
        <r>
          <rPr>
            <sz val="9"/>
            <color indexed="81"/>
            <rFont val="BIZ UDゴシック"/>
            <family val="3"/>
            <charset val="128"/>
          </rPr>
          <t>土地及び土地の上に存する権利の評価明細書により算出してください</t>
        </r>
      </text>
    </comment>
  </commentList>
</comments>
</file>

<file path=xl/sharedStrings.xml><?xml version="1.0" encoding="utf-8"?>
<sst xmlns="http://schemas.openxmlformats.org/spreadsheetml/2006/main" count="271" uniqueCount="153">
  <si>
    <t>小規模介護老人保健施設</t>
  </si>
  <si>
    <t>認知症高齢者グループホーム （オーナー型を除く）</t>
  </si>
  <si>
    <t>都市型軽費老人ホーム整備事業費補助
併設加算</t>
    <rPh sb="0" eb="3">
      <t>トシガタ</t>
    </rPh>
    <rPh sb="3" eb="5">
      <t>ケイヒ</t>
    </rPh>
    <rPh sb="5" eb="7">
      <t>ロウジン</t>
    </rPh>
    <rPh sb="10" eb="12">
      <t>セイビ</t>
    </rPh>
    <rPh sb="12" eb="14">
      <t>ジギョウ</t>
    </rPh>
    <rPh sb="14" eb="15">
      <t>ヒ</t>
    </rPh>
    <rPh sb="15" eb="17">
      <t>ホジョ</t>
    </rPh>
    <rPh sb="18" eb="20">
      <t>ヘイセツ</t>
    </rPh>
    <rPh sb="20" eb="22">
      <t>カサン</t>
    </rPh>
    <phoneticPr fontId="1"/>
  </si>
  <si>
    <t>対象施設を併設する</t>
    <rPh sb="0" eb="2">
      <t>タイショウ</t>
    </rPh>
    <rPh sb="2" eb="4">
      <t>シセツ</t>
    </rPh>
    <rPh sb="5" eb="7">
      <t>ヘイセツ</t>
    </rPh>
    <phoneticPr fontId="1"/>
  </si>
  <si>
    <t>補助単価</t>
    <rPh sb="0" eb="2">
      <t>ホジョ</t>
    </rPh>
    <rPh sb="2" eb="4">
      <t>タンカ</t>
    </rPh>
    <phoneticPr fontId="1"/>
  </si>
  <si>
    <t>地域密着型介護老人福祉施設</t>
  </si>
  <si>
    <t>都市型軽費老人ホーム</t>
    <rPh sb="0" eb="3">
      <t>トシガタ</t>
    </rPh>
    <rPh sb="3" eb="5">
      <t>ケイヒ</t>
    </rPh>
    <rPh sb="5" eb="7">
      <t>ロウジン</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</si>
  <si>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</si>
  <si>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※補助額の基礎資料としてご使用ください。</t>
    <rPh sb="1" eb="3">
      <t>ホジョ</t>
    </rPh>
    <rPh sb="3" eb="4">
      <t>ガク</t>
    </rPh>
    <rPh sb="5" eb="7">
      <t>キソ</t>
    </rPh>
    <rPh sb="7" eb="9">
      <t>シリョウ</t>
    </rPh>
    <rPh sb="13" eb="15">
      <t>シヨウ</t>
    </rPh>
    <phoneticPr fontId="1"/>
  </si>
  <si>
    <t>補正後路線価
Ａ</t>
    <rPh sb="0" eb="2">
      <t>ホセイ</t>
    </rPh>
    <rPh sb="2" eb="3">
      <t>ゴ</t>
    </rPh>
    <rPh sb="3" eb="6">
      <t>ロセンカ</t>
    </rPh>
    <phoneticPr fontId="1"/>
  </si>
  <si>
    <t>選定額
E
※ＣとＤの少ない額</t>
    <rPh sb="0" eb="2">
      <t>センテイ</t>
    </rPh>
    <rPh sb="2" eb="3">
      <t>ガク</t>
    </rPh>
    <phoneticPr fontId="1"/>
  </si>
  <si>
    <t>補助額合計</t>
  </si>
  <si>
    <t>事業者創設型もしくはオーナー創設型</t>
    <rPh sb="0" eb="3">
      <t>ジギョウシャ</t>
    </rPh>
    <rPh sb="3" eb="5">
      <t>ソウセツ</t>
    </rPh>
    <rPh sb="5" eb="6">
      <t>ガタ</t>
    </rPh>
    <rPh sb="14" eb="16">
      <t>ソウセツ</t>
    </rPh>
    <rPh sb="16" eb="17">
      <t>ガタ</t>
    </rPh>
    <phoneticPr fontId="1"/>
  </si>
  <si>
    <t>補助（上限）額</t>
    <rPh sb="0" eb="2">
      <t>ホジョ</t>
    </rPh>
    <rPh sb="3" eb="5">
      <t>ジョウゲン</t>
    </rPh>
    <rPh sb="6" eb="7">
      <t>ガク</t>
    </rPh>
    <phoneticPr fontId="1"/>
  </si>
  <si>
    <t>介護施設等開設準備経費補助</t>
    <rPh sb="0" eb="2">
      <t>カイゴ</t>
    </rPh>
    <rPh sb="2" eb="4">
      <t>シセツ</t>
    </rPh>
    <rPh sb="4" eb="5">
      <t>トウ</t>
    </rPh>
    <rPh sb="5" eb="7">
      <t>カイセツ</t>
    </rPh>
    <rPh sb="7" eb="9">
      <t>ジュンビ</t>
    </rPh>
    <rPh sb="9" eb="11">
      <t>ケイヒ</t>
    </rPh>
    <rPh sb="11" eb="13">
      <t>ホジョ</t>
    </rPh>
    <phoneticPr fontId="1"/>
  </si>
  <si>
    <t>介護施設等開設準備経費補助</t>
  </si>
  <si>
    <t>看護小規模多機能型居宅介護事業所</t>
  </si>
  <si>
    <t>※定期借地権設定に係る一時金補助を利用した場合の土地賃借料（月額）</t>
    <rPh sb="17" eb="19">
      <t>リヨウ</t>
    </rPh>
    <rPh sb="21" eb="23">
      <t>バアイ</t>
    </rPh>
    <rPh sb="24" eb="26">
      <t>トチ</t>
    </rPh>
    <rPh sb="26" eb="29">
      <t>チンシャクリョウ</t>
    </rPh>
    <rPh sb="30" eb="32">
      <t>ゲツガク</t>
    </rPh>
    <phoneticPr fontId="1"/>
  </si>
  <si>
    <t>引下げ後地代
（月額）</t>
    <rPh sb="0" eb="2">
      <t>ヒキサ</t>
    </rPh>
    <rPh sb="3" eb="4">
      <t>ゴ</t>
    </rPh>
    <rPh sb="4" eb="6">
      <t>チダイ</t>
    </rPh>
    <rPh sb="8" eb="10">
      <t>ゲツガク</t>
    </rPh>
    <phoneticPr fontId="1"/>
  </si>
  <si>
    <t>認知症高齢者
グループホーム</t>
    <rPh sb="0" eb="3">
      <t>ニンチショウ</t>
    </rPh>
    <rPh sb="3" eb="6">
      <t>コウレイシャ</t>
    </rPh>
    <phoneticPr fontId="1"/>
  </si>
  <si>
    <t>整備費補助</t>
    <rPh sb="0" eb="2">
      <t>セイビ</t>
    </rPh>
    <rPh sb="2" eb="3">
      <t>ヒ</t>
    </rPh>
    <rPh sb="3" eb="5">
      <t>ホジョ</t>
    </rPh>
    <phoneticPr fontId="1"/>
  </si>
  <si>
    <t>合計</t>
    <rPh sb="0" eb="2">
      <t>ゴウケイ</t>
    </rPh>
    <phoneticPr fontId="1"/>
  </si>
  <si>
    <t>対象外</t>
    <rPh sb="0" eb="3">
      <t>タイショウガイ</t>
    </rPh>
    <phoneticPr fontId="1"/>
  </si>
  <si>
    <t>地積
Ｂ</t>
    <rPh sb="0" eb="2">
      <t>チセキ</t>
    </rPh>
    <phoneticPr fontId="1"/>
  </si>
  <si>
    <t>一時金の額
Ｄ</t>
    <rPh sb="0" eb="3">
      <t>イチジキン</t>
    </rPh>
    <rPh sb="4" eb="5">
      <t>ガク</t>
    </rPh>
    <phoneticPr fontId="1"/>
  </si>
  <si>
    <t>鷺宮圏域</t>
    <rPh sb="0" eb="2">
      <t>サギノミヤ</t>
    </rPh>
    <rPh sb="2" eb="4">
      <t>ケンイキ</t>
    </rPh>
    <phoneticPr fontId="1"/>
  </si>
  <si>
    <t>一時金の額 Ｄ</t>
    <rPh sb="0" eb="3">
      <t>イチジキン</t>
    </rPh>
    <rPh sb="4" eb="5">
      <t>ガク</t>
    </rPh>
    <phoneticPr fontId="1"/>
  </si>
  <si>
    <t>都市型軽費老人ホーム
整備事業費補助</t>
    <rPh sb="0" eb="3">
      <t>トシガタ</t>
    </rPh>
    <rPh sb="3" eb="5">
      <t>ケイヒ</t>
    </rPh>
    <rPh sb="5" eb="7">
      <t>ロウジン</t>
    </rPh>
    <rPh sb="11" eb="13">
      <t>セイビ</t>
    </rPh>
    <rPh sb="13" eb="15">
      <t>ジギョウ</t>
    </rPh>
    <rPh sb="15" eb="16">
      <t>ヒ</t>
    </rPh>
    <rPh sb="16" eb="18">
      <t>ホジョ</t>
    </rPh>
    <phoneticPr fontId="1"/>
  </si>
  <si>
    <t>単独</t>
    <rPh sb="0" eb="2">
      <t>タンドク</t>
    </rPh>
    <phoneticPr fontId="1"/>
  </si>
  <si>
    <t>オーナー改修型</t>
    <rPh sb="4" eb="6">
      <t>カイシュウ</t>
    </rPh>
    <rPh sb="6" eb="7">
      <t>ガタ</t>
    </rPh>
    <phoneticPr fontId="1"/>
  </si>
  <si>
    <t>運営費補助</t>
    <rPh sb="2" eb="3">
      <t>ヒ</t>
    </rPh>
    <rPh sb="3" eb="5">
      <t>ホジョ</t>
    </rPh>
    <phoneticPr fontId="1"/>
  </si>
  <si>
    <r>
      <t xml:space="preserve">単位
</t>
    </r>
    <r>
      <rPr>
        <b/>
        <sz val="9"/>
        <color theme="0"/>
        <rFont val="BIZ UDゴシック"/>
        <family val="3"/>
        <charset val="128"/>
      </rPr>
      <t>（室・定員・ユニット）</t>
    </r>
    <rPh sb="0" eb="2">
      <t>タンイ</t>
    </rPh>
    <rPh sb="4" eb="5">
      <t>シツ</t>
    </rPh>
    <rPh sb="6" eb="8">
      <t>テイイン</t>
    </rPh>
    <phoneticPr fontId="1"/>
  </si>
  <si>
    <t>引下げ後地代総額
 I - D</t>
    <rPh sb="0" eb="2">
      <t>ヒキサ</t>
    </rPh>
    <rPh sb="3" eb="4">
      <t>ゴ</t>
    </rPh>
    <rPh sb="4" eb="6">
      <t>チダイ</t>
    </rPh>
    <rPh sb="6" eb="8">
      <t>ソウガク</t>
    </rPh>
    <phoneticPr fontId="1"/>
  </si>
  <si>
    <t>小規模介護医療院</t>
  </si>
  <si>
    <t>※鷺宮圏域に整備する場合</t>
    <rPh sb="10" eb="12">
      <t>バアイ</t>
    </rPh>
    <phoneticPr fontId="1"/>
  </si>
  <si>
    <t>施設内保育施設</t>
    <rPh sb="0" eb="2">
      <t>シセツ</t>
    </rPh>
    <rPh sb="2" eb="3">
      <t>ナイ</t>
    </rPh>
    <rPh sb="3" eb="5">
      <t>ホイク</t>
    </rPh>
    <rPh sb="5" eb="7">
      <t>シセツ</t>
    </rPh>
    <phoneticPr fontId="1"/>
  </si>
  <si>
    <t>併設しない</t>
    <rPh sb="0" eb="2">
      <t>ヘイセツ</t>
    </rPh>
    <phoneticPr fontId="1"/>
  </si>
  <si>
    <t>認知症対応型デイサービスセンター</t>
  </si>
  <si>
    <t>補助基準額
C ＝ A × B / 2
※上限10億円</t>
    <rPh sb="0" eb="2">
      <t>ホジョ</t>
    </rPh>
    <rPh sb="2" eb="4">
      <t>キジュン</t>
    </rPh>
    <rPh sb="4" eb="5">
      <t>ガク</t>
    </rPh>
    <phoneticPr fontId="1"/>
  </si>
  <si>
    <t>事業者創設型</t>
    <rPh sb="0" eb="3">
      <t>ジギョウシャ</t>
    </rPh>
    <rPh sb="3" eb="5">
      <t>ソウセツ</t>
    </rPh>
    <rPh sb="5" eb="6">
      <t>ガタ</t>
    </rPh>
    <phoneticPr fontId="1"/>
  </si>
  <si>
    <t>事業者改修型</t>
    <rPh sb="0" eb="3">
      <t>ジギョウシャ</t>
    </rPh>
    <rPh sb="3" eb="5">
      <t>カイシュウ</t>
    </rPh>
    <rPh sb="5" eb="6">
      <t>ガタ</t>
    </rPh>
    <phoneticPr fontId="1"/>
  </si>
  <si>
    <t>オーナー創設型</t>
    <rPh sb="4" eb="6">
      <t>ソウセツ</t>
    </rPh>
    <rPh sb="6" eb="7">
      <t>ガタ</t>
    </rPh>
    <phoneticPr fontId="1"/>
  </si>
  <si>
    <t>小規模ケアハウス（特定施設入居者生活介護の指定を受けるもの）</t>
  </si>
  <si>
    <t>※（補助単価×宿泊室数）－3,150千円+1/4（補助単価×宿泊数-3,150千円)-500</t>
    <rPh sb="2" eb="4">
      <t>ホジョ</t>
    </rPh>
    <rPh sb="4" eb="6">
      <t>タンカ</t>
    </rPh>
    <rPh sb="7" eb="10">
      <t>シュクハクシツ</t>
    </rPh>
    <rPh sb="10" eb="11">
      <t>スウ</t>
    </rPh>
    <rPh sb="18" eb="20">
      <t>センエン</t>
    </rPh>
    <rPh sb="25" eb="27">
      <t>ホジョ</t>
    </rPh>
    <rPh sb="27" eb="29">
      <t>タンカ</t>
    </rPh>
    <rPh sb="30" eb="32">
      <t>シュクハク</t>
    </rPh>
    <rPh sb="32" eb="33">
      <t>スウ</t>
    </rPh>
    <rPh sb="39" eb="41">
      <t>センエン</t>
    </rPh>
    <phoneticPr fontId="1"/>
  </si>
  <si>
    <t>対象</t>
    <rPh sb="0" eb="2">
      <t>タイショウ</t>
    </rPh>
    <phoneticPr fontId="1"/>
  </si>
  <si>
    <t>鷺宮圏域以外</t>
    <rPh sb="0" eb="2">
      <t>サギノミヤ</t>
    </rPh>
    <rPh sb="2" eb="4">
      <t>ケンイキ</t>
    </rPh>
    <rPh sb="4" eb="6">
      <t>イガイ</t>
    </rPh>
    <phoneticPr fontId="1"/>
  </si>
  <si>
    <t>地域包括支援センター</t>
  </si>
  <si>
    <t>併設する</t>
    <rPh sb="0" eb="2">
      <t>ヘイセツ</t>
    </rPh>
    <phoneticPr fontId="1"/>
  </si>
  <si>
    <t xml:space="preserve">※複数の施設種別を合築する場合は、施設種別ごとに計算を行います。
また、選定額は、施設種別ごとに1000円未満を切り捨てます。
</t>
    <rPh sb="1" eb="3">
      <t>フクスウ</t>
    </rPh>
    <rPh sb="4" eb="6">
      <t>シセツ</t>
    </rPh>
    <rPh sb="6" eb="8">
      <t>シュベツ</t>
    </rPh>
    <rPh sb="9" eb="11">
      <t>ガッチク</t>
    </rPh>
    <rPh sb="13" eb="15">
      <t>バアイ</t>
    </rPh>
    <rPh sb="17" eb="19">
      <t>シセツ</t>
    </rPh>
    <rPh sb="19" eb="21">
      <t>シュベツ</t>
    </rPh>
    <rPh sb="24" eb="26">
      <t>ケイサン</t>
    </rPh>
    <rPh sb="27" eb="28">
      <t>オコナ</t>
    </rPh>
    <rPh sb="36" eb="38">
      <t>センテイ</t>
    </rPh>
    <rPh sb="38" eb="39">
      <t>ガク</t>
    </rPh>
    <rPh sb="41" eb="43">
      <t>シセツ</t>
    </rPh>
    <rPh sb="43" eb="45">
      <t>シュベツ</t>
    </rPh>
    <rPh sb="52" eb="53">
      <t>エン</t>
    </rPh>
    <rPh sb="53" eb="55">
      <t>ミマン</t>
    </rPh>
    <rPh sb="56" eb="57">
      <t>キ</t>
    </rPh>
    <rPh sb="58" eb="59">
      <t>ス</t>
    </rPh>
    <phoneticPr fontId="1"/>
  </si>
  <si>
    <t>※対象施設は、特別養護老人ホーム（地域密着型を含む）、介護老人保健施設、ケアハウス、小規模多機能型居宅介護事業所、認知症高齢者グループホーム、看護小規模多機能型居宅介護、サービス付高齢者向け住宅、介護専用型有料老人ホーム、短期入所生活介護施設、訪問看護ステーション。</t>
    <rPh sb="1" eb="3">
      <t>タイショウ</t>
    </rPh>
    <rPh sb="3" eb="5">
      <t>シセツ</t>
    </rPh>
    <rPh sb="7" eb="9">
      <t>トクベツ</t>
    </rPh>
    <rPh sb="9" eb="11">
      <t>ヨウゴ</t>
    </rPh>
    <rPh sb="11" eb="13">
      <t>ロウジン</t>
    </rPh>
    <rPh sb="17" eb="19">
      <t>チイキ</t>
    </rPh>
    <rPh sb="19" eb="22">
      <t>ミッチャクガタ</t>
    </rPh>
    <rPh sb="23" eb="24">
      <t>フク</t>
    </rPh>
    <rPh sb="27" eb="29">
      <t>カイゴ</t>
    </rPh>
    <rPh sb="29" eb="31">
      <t>ロウジン</t>
    </rPh>
    <rPh sb="31" eb="33">
      <t>ホケン</t>
    </rPh>
    <rPh sb="33" eb="35">
      <t>シセツ</t>
    </rPh>
    <rPh sb="42" eb="45">
      <t>ショウキボ</t>
    </rPh>
    <rPh sb="45" eb="49">
      <t>タキノウガタ</t>
    </rPh>
    <rPh sb="49" eb="51">
      <t>キョタク</t>
    </rPh>
    <rPh sb="51" eb="53">
      <t>カイゴ</t>
    </rPh>
    <rPh sb="53" eb="56">
      <t>ジギョウショ</t>
    </rPh>
    <rPh sb="57" eb="60">
      <t>ニンチショウ</t>
    </rPh>
    <rPh sb="60" eb="63">
      <t>コウレイシャ</t>
    </rPh>
    <rPh sb="71" eb="73">
      <t>カンゴ</t>
    </rPh>
    <rPh sb="73" eb="76">
      <t>ショウキボ</t>
    </rPh>
    <rPh sb="76" eb="80">
      <t>タキノウガタ</t>
    </rPh>
    <rPh sb="80" eb="82">
      <t>キョタク</t>
    </rPh>
    <rPh sb="82" eb="84">
      <t>カイゴ</t>
    </rPh>
    <rPh sb="89" eb="90">
      <t>ツキ</t>
    </rPh>
    <rPh sb="90" eb="93">
      <t>コウレイシャ</t>
    </rPh>
    <rPh sb="93" eb="94">
      <t>ム</t>
    </rPh>
    <rPh sb="95" eb="97">
      <t>ジュウタク</t>
    </rPh>
    <rPh sb="98" eb="100">
      <t>カイゴ</t>
    </rPh>
    <rPh sb="100" eb="103">
      <t>センヨウガタ</t>
    </rPh>
    <rPh sb="103" eb="105">
      <t>ユウリョウ</t>
    </rPh>
    <rPh sb="105" eb="107">
      <t>ロウジン</t>
    </rPh>
    <rPh sb="111" eb="113">
      <t>タンキ</t>
    </rPh>
    <rPh sb="113" eb="115">
      <t>ニュウショ</t>
    </rPh>
    <rPh sb="115" eb="117">
      <t>セイカツ</t>
    </rPh>
    <rPh sb="117" eb="119">
      <t>カイゴ</t>
    </rPh>
    <rPh sb="119" eb="121">
      <t>シセツ</t>
    </rPh>
    <rPh sb="122" eb="124">
      <t>ホウモン</t>
    </rPh>
    <rPh sb="124" eb="126">
      <t>カンゴ</t>
    </rPh>
    <phoneticPr fontId="1"/>
  </si>
  <si>
    <t>地代総額 I</t>
    <rPh sb="0" eb="2">
      <t>チダイ</t>
    </rPh>
    <rPh sb="2" eb="4">
      <t>ソウガク</t>
    </rPh>
    <phoneticPr fontId="1"/>
  </si>
  <si>
    <t>　そのため、実際の定期借地権設定に係る一時金補助の申請額とは異なるため、目安となります。</t>
    <rPh sb="36" eb="38">
      <t>メヤス</t>
    </rPh>
    <phoneticPr fontId="1"/>
  </si>
  <si>
    <t>事業者改修型もしくはオーナー改修型</t>
    <rPh sb="0" eb="3">
      <t>ジギョウシャ</t>
    </rPh>
    <rPh sb="3" eb="6">
      <t>カイシュウガタ</t>
    </rPh>
    <rPh sb="14" eb="17">
      <t>カイシュウガタ</t>
    </rPh>
    <phoneticPr fontId="1"/>
  </si>
  <si>
    <t>併設しない</t>
  </si>
  <si>
    <t>地域密着型特別養護老人ホーム及び併設されるショートステイ用居室</t>
  </si>
  <si>
    <t>小規模養護老人ホーム</t>
  </si>
  <si>
    <t>地域密着型サービス等整備推進事業補助（加算）</t>
    <rPh sb="19" eb="21">
      <t>カサン</t>
    </rPh>
    <phoneticPr fontId="1"/>
  </si>
  <si>
    <t>小規模多機能型居宅介護事業所</t>
  </si>
  <si>
    <t>定期巡回随時対応型訪問介護看護事業所</t>
  </si>
  <si>
    <t>介護予防拠点</t>
  </si>
  <si>
    <t>生活支援ハウス</t>
  </si>
  <si>
    <t>緊急ショートステイの整備</t>
  </si>
  <si>
    <t>ユニット数</t>
    <rPh sb="4" eb="5">
      <t>スウ</t>
    </rPh>
    <phoneticPr fontId="1"/>
  </si>
  <si>
    <t>整備しない</t>
    <rPh sb="0" eb="2">
      <t>セイビ</t>
    </rPh>
    <phoneticPr fontId="1"/>
  </si>
  <si>
    <t>小規模な介護老人保健施設</t>
  </si>
  <si>
    <t>小規模な介護医療院</t>
  </si>
  <si>
    <t>小規模な養護老人ホーム</t>
  </si>
  <si>
    <t>小規模なケアハウス（特定施設入居者生活介護の指定を受けるもの）</t>
  </si>
  <si>
    <t>都市型軽費老人ホーム</t>
  </si>
  <si>
    <t>緊急ショートステイ</t>
  </si>
  <si>
    <t>施設内保育施設</t>
  </si>
  <si>
    <t>事業者 1</t>
    <rPh sb="0" eb="3">
      <t>ジギョウシャ</t>
    </rPh>
    <phoneticPr fontId="1"/>
  </si>
  <si>
    <t>オーナー 2</t>
  </si>
  <si>
    <t>A</t>
  </si>
  <si>
    <t>C</t>
  </si>
  <si>
    <t>認知症高齢者グループホーム整備事業補助（都）
基金加算単価（併設加算）</t>
    <rPh sb="25" eb="27">
      <t>カサン</t>
    </rPh>
    <rPh sb="27" eb="29">
      <t>タンカ</t>
    </rPh>
    <rPh sb="30" eb="32">
      <t>ヘイセツ</t>
    </rPh>
    <rPh sb="32" eb="34">
      <t>カサン</t>
    </rPh>
    <phoneticPr fontId="1"/>
  </si>
  <si>
    <t>B</t>
  </si>
  <si>
    <t>D</t>
  </si>
  <si>
    <t>E</t>
  </si>
  <si>
    <t>認知症高齢者グループホーム</t>
  </si>
  <si>
    <t>定期巡回・随時対応型訪問介護看護</t>
  </si>
  <si>
    <t>定員</t>
    <rPh sb="0" eb="2">
      <t>テイイン</t>
    </rPh>
    <phoneticPr fontId="1"/>
  </si>
  <si>
    <t>補助額
F
※Ｅ×（補助率1/2）</t>
  </si>
  <si>
    <t>定期借地権設定に係る
一時金補助</t>
  </si>
  <si>
    <t>＜緊急整備支援併設加算＞</t>
    <rPh sb="1" eb="3">
      <t>キンキュウ</t>
    </rPh>
    <rPh sb="3" eb="5">
      <t>セイビ</t>
    </rPh>
    <rPh sb="5" eb="7">
      <t>シエン</t>
    </rPh>
    <rPh sb="7" eb="9">
      <t>ヘイセツ</t>
    </rPh>
    <rPh sb="9" eb="11">
      <t>カサン</t>
    </rPh>
    <phoneticPr fontId="1"/>
  </si>
  <si>
    <t>認知症対応型デイサービスセンター</t>
    <rPh sb="0" eb="3">
      <t>ニンチショウ</t>
    </rPh>
    <rPh sb="3" eb="6">
      <t>タイオウガタ</t>
    </rPh>
    <phoneticPr fontId="1"/>
  </si>
  <si>
    <t>小規模多機能型居宅介護</t>
    <rPh sb="0" eb="3">
      <t>ショウキボ</t>
    </rPh>
    <rPh sb="3" eb="7">
      <t>タキノウガタ</t>
    </rPh>
    <rPh sb="7" eb="9">
      <t>キョタク</t>
    </rPh>
    <rPh sb="9" eb="11">
      <t>カイゴ</t>
    </rPh>
    <phoneticPr fontId="1"/>
  </si>
  <si>
    <t>看護小規模多機能型居宅介護</t>
    <rPh sb="0" eb="2">
      <t>カンゴ</t>
    </rPh>
    <rPh sb="2" eb="5">
      <t>ショウキボ</t>
    </rPh>
    <rPh sb="5" eb="9">
      <t>タキノウガタ</t>
    </rPh>
    <rPh sb="9" eb="11">
      <t>キョタク</t>
    </rPh>
    <rPh sb="11" eb="13">
      <t>カイゴ</t>
    </rPh>
    <phoneticPr fontId="1"/>
  </si>
  <si>
    <t>訪問看護ステーション</t>
  </si>
  <si>
    <t>認知症高齢者グループホーム整備事業補助（都）
基金加算単価</t>
    <rPh sb="23" eb="25">
      <t>キキン</t>
    </rPh>
    <rPh sb="25" eb="27">
      <t>カサン</t>
    </rPh>
    <rPh sb="27" eb="29">
      <t>タンカ</t>
    </rPh>
    <phoneticPr fontId="1"/>
  </si>
  <si>
    <t>＜緊急整備支援基金加算単価併設加算＞</t>
    <rPh sb="1" eb="3">
      <t>キンキュウ</t>
    </rPh>
    <rPh sb="3" eb="5">
      <t>セイビ</t>
    </rPh>
    <rPh sb="5" eb="7">
      <t>シエン</t>
    </rPh>
    <rPh sb="7" eb="9">
      <t>キキン</t>
    </rPh>
    <rPh sb="9" eb="11">
      <t>カサン</t>
    </rPh>
    <rPh sb="11" eb="13">
      <t>タンカ</t>
    </rPh>
    <rPh sb="13" eb="15">
      <t>ヘイセツ</t>
    </rPh>
    <rPh sb="15" eb="17">
      <t>カサン</t>
    </rPh>
    <phoneticPr fontId="1"/>
  </si>
  <si>
    <t>整備する</t>
    <rPh sb="0" eb="2">
      <t>セイビ</t>
    </rPh>
    <phoneticPr fontId="1"/>
  </si>
  <si>
    <t>＜介護基盤整備　併設加算＞</t>
    <rPh sb="1" eb="3">
      <t>カイゴ</t>
    </rPh>
    <rPh sb="3" eb="5">
      <t>キバン</t>
    </rPh>
    <rPh sb="5" eb="7">
      <t>セイビ</t>
    </rPh>
    <rPh sb="8" eb="10">
      <t>ヘイセツ</t>
    </rPh>
    <rPh sb="10" eb="12">
      <t>カサン</t>
    </rPh>
    <phoneticPr fontId="1"/>
  </si>
  <si>
    <t>認知症高齢者グループホーム</t>
    <rPh sb="0" eb="3">
      <t>ニンチショウ</t>
    </rPh>
    <rPh sb="3" eb="6">
      <t>コウレイシャ</t>
    </rPh>
    <phoneticPr fontId="1"/>
  </si>
  <si>
    <t>特別養護老人ホーム</t>
  </si>
  <si>
    <t>介護老人保健施設</t>
  </si>
  <si>
    <t>軽費老人ホーム(ケアハウス)</t>
  </si>
  <si>
    <t>小規模特別養護老人ホーム</t>
  </si>
  <si>
    <t>サービス付き高齢者向け住宅</t>
  </si>
  <si>
    <t>介護専用型有料老人ホーム</t>
  </si>
  <si>
    <t>短期入所生活介護施設</t>
  </si>
  <si>
    <t>&lt;都市型軽費老人ホーム併設加算＞</t>
    <rPh sb="1" eb="4">
      <t>トシガタ</t>
    </rPh>
    <rPh sb="4" eb="6">
      <t>ケイヒ</t>
    </rPh>
    <rPh sb="6" eb="8">
      <t>ロウジン</t>
    </rPh>
    <rPh sb="11" eb="13">
      <t>ヘイセツ</t>
    </rPh>
    <rPh sb="13" eb="15">
      <t>カサン</t>
    </rPh>
    <phoneticPr fontId="1"/>
  </si>
  <si>
    <t>定期巡回・随時対応型訪問介護看護を行う事業所</t>
  </si>
  <si>
    <t>認知症対応型通所介護を行う事業所</t>
  </si>
  <si>
    <t>小規模多機能型居宅介護を行う事業所</t>
  </si>
  <si>
    <t>看護小規模多機能型居宅介護を行う事業所</t>
  </si>
  <si>
    <t>（看護）小規模多機能型居宅介護</t>
    <rPh sb="1" eb="3">
      <t>カンゴ</t>
    </rPh>
    <phoneticPr fontId="1"/>
  </si>
  <si>
    <t>小規模な養護老人ホーム</t>
    <rPh sb="0" eb="3">
      <t>ショウキボ</t>
    </rPh>
    <phoneticPr fontId="1"/>
  </si>
  <si>
    <t>小規模な介護老人保健施設</t>
    <rPh sb="0" eb="3">
      <t>ショウキボ</t>
    </rPh>
    <phoneticPr fontId="1"/>
  </si>
  <si>
    <t>小規模な介護医療院</t>
    <rPh sb="0" eb="3">
      <t>ショウキボ</t>
    </rPh>
    <phoneticPr fontId="1"/>
  </si>
  <si>
    <t>小規模な軽費老人ホーム</t>
    <rPh sb="0" eb="3">
      <t>ショウキボ</t>
    </rPh>
    <phoneticPr fontId="1"/>
  </si>
  <si>
    <t>整備費補助額</t>
    <rPh sb="0" eb="3">
      <t>セイビヒ</t>
    </rPh>
    <rPh sb="3" eb="6">
      <t>ホジョガク</t>
    </rPh>
    <phoneticPr fontId="1"/>
  </si>
  <si>
    <t>運営費補助</t>
    <rPh sb="0" eb="3">
      <t>ウンエイヒ</t>
    </rPh>
    <rPh sb="3" eb="5">
      <t>ホジョ</t>
    </rPh>
    <phoneticPr fontId="1"/>
  </si>
  <si>
    <t>小規模多機能型居宅介護拠点</t>
  </si>
  <si>
    <t>看護小規模多機能型居宅介護拠点</t>
  </si>
  <si>
    <t>小規模の介護老人保健施設</t>
  </si>
  <si>
    <t>小規模の介護医療院</t>
  </si>
  <si>
    <t>小規模の養護老人ホーム</t>
  </si>
  <si>
    <t>GH整備併設</t>
    <rPh sb="2" eb="4">
      <t>セイビ</t>
    </rPh>
    <rPh sb="4" eb="6">
      <t>ヘイセツ</t>
    </rPh>
    <phoneticPr fontId="1"/>
  </si>
  <si>
    <t>定期巡回・随時対応型訪問介護看護事業所</t>
  </si>
  <si>
    <t>小規模のケアハウス</t>
  </si>
  <si>
    <t>中野区小規模多機能型居宅介護事業所運営費等補助金</t>
  </si>
  <si>
    <t>【質問２】整備する事業のユニット数・定員・整備方法を記入してください</t>
    <rPh sb="1" eb="3">
      <t>シツモン</t>
    </rPh>
    <phoneticPr fontId="1"/>
  </si>
  <si>
    <t>【合計】</t>
    <rPh sb="1" eb="3">
      <t>ゴウケイ</t>
    </rPh>
    <phoneticPr fontId="1"/>
  </si>
  <si>
    <t>【補助金額計算シート 概要版】</t>
    <rPh sb="1" eb="4">
      <t>ホジョキン</t>
    </rPh>
    <rPh sb="4" eb="5">
      <t>ガク</t>
    </rPh>
    <rPh sb="5" eb="7">
      <t>ケイサン</t>
    </rPh>
    <rPh sb="11" eb="13">
      <t>ガイヨウ</t>
    </rPh>
    <rPh sb="13" eb="14">
      <t>バン</t>
    </rPh>
    <phoneticPr fontId="1"/>
  </si>
  <si>
    <t>認知症高齢者グループホーム整備事業補助（都）</t>
    <rPh sb="0" eb="3">
      <t>ニンチショウ</t>
    </rPh>
    <rPh sb="3" eb="6">
      <t>コウレイシャ</t>
    </rPh>
    <rPh sb="13" eb="15">
      <t>セイビ</t>
    </rPh>
    <rPh sb="15" eb="17">
      <t>ジギョウ</t>
    </rPh>
    <rPh sb="17" eb="19">
      <t>ホジョ</t>
    </rPh>
    <rPh sb="20" eb="21">
      <t>ト</t>
    </rPh>
    <phoneticPr fontId="1"/>
  </si>
  <si>
    <t>認知症高齢者グループホーム整備事業補助（都）
併設加算</t>
    <rPh sb="0" eb="3">
      <t>ニンチショウ</t>
    </rPh>
    <rPh sb="3" eb="6">
      <t>コウレイシャ</t>
    </rPh>
    <rPh sb="13" eb="15">
      <t>セイビ</t>
    </rPh>
    <rPh sb="15" eb="17">
      <t>ジギョウ</t>
    </rPh>
    <rPh sb="17" eb="19">
      <t>ホジョ</t>
    </rPh>
    <rPh sb="20" eb="21">
      <t>ト</t>
    </rPh>
    <rPh sb="23" eb="25">
      <t>ヘイセツ</t>
    </rPh>
    <rPh sb="25" eb="27">
      <t>カサン</t>
    </rPh>
    <phoneticPr fontId="1"/>
  </si>
  <si>
    <t>【質問３】併設する施設がある場合は「整備する」を選択してください</t>
    <rPh sb="1" eb="3">
      <t>シツモン</t>
    </rPh>
    <rPh sb="18" eb="20">
      <t>セイビ</t>
    </rPh>
    <phoneticPr fontId="1"/>
  </si>
  <si>
    <t>【質問１】整備の方法を選択してください</t>
    <rPh sb="1" eb="3">
      <t>シツモン</t>
    </rPh>
    <phoneticPr fontId="1"/>
  </si>
  <si>
    <t>地域密着型サービス等整備推進事業補助（基本）</t>
    <rPh sb="19" eb="21">
      <t>キホン</t>
    </rPh>
    <phoneticPr fontId="1"/>
  </si>
  <si>
    <t>地域密着型サービス等整備推進事業補助（基本）
併設加算</t>
    <rPh sb="23" eb="25">
      <t>ヘイセツ</t>
    </rPh>
    <rPh sb="25" eb="27">
      <t>カサン</t>
    </rPh>
    <phoneticPr fontId="1"/>
  </si>
  <si>
    <t>地域密着</t>
    <rPh sb="0" eb="2">
      <t>チイキ</t>
    </rPh>
    <rPh sb="2" eb="4">
      <t>ミッチャク</t>
    </rPh>
    <phoneticPr fontId="1"/>
  </si>
  <si>
    <t>GH整備基金加算併設</t>
    <rPh sb="2" eb="4">
      <t>セイビ</t>
    </rPh>
    <rPh sb="4" eb="6">
      <t>キキン</t>
    </rPh>
    <rPh sb="6" eb="8">
      <t>カサン</t>
    </rPh>
    <rPh sb="8" eb="10">
      <t>ヘイセツ</t>
    </rPh>
    <phoneticPr fontId="1"/>
  </si>
  <si>
    <t>（単位：円）</t>
  </si>
  <si>
    <t>種別</t>
    <rPh sb="0" eb="2">
      <t>シュベツ</t>
    </rPh>
    <phoneticPr fontId="1"/>
  </si>
  <si>
    <t>補助金</t>
    <rPh sb="0" eb="3">
      <t>ホジョキン</t>
    </rPh>
    <phoneticPr fontId="1"/>
  </si>
  <si>
    <r>
      <t>※</t>
    </r>
    <r>
      <rPr>
        <b/>
        <u/>
        <sz val="11"/>
        <rFont val="BIZ UDゴシック"/>
        <family val="3"/>
        <charset val="128"/>
      </rPr>
      <t>補助を確約するものではありません。</t>
    </r>
    <rPh sb="1" eb="3">
      <t>ホジョ</t>
    </rPh>
    <rPh sb="4" eb="6">
      <t>カクヤク</t>
    </rPh>
    <phoneticPr fontId="1"/>
  </si>
  <si>
    <r>
      <t>【整備費・備品費補助】</t>
    </r>
    <r>
      <rPr>
        <b/>
        <sz val="12"/>
        <rFont val="BIZ UDゴシック"/>
        <family val="3"/>
        <charset val="128"/>
      </rPr>
      <t>※</t>
    </r>
    <r>
      <rPr>
        <b/>
        <u/>
        <sz val="12"/>
        <rFont val="BIZ UDゴシック"/>
        <family val="3"/>
        <charset val="128"/>
      </rPr>
      <t>概要版を入力することで自動的に計算されます。</t>
    </r>
    <rPh sb="1" eb="3">
      <t>セイビ</t>
    </rPh>
    <rPh sb="3" eb="4">
      <t>ヒ</t>
    </rPh>
    <rPh sb="5" eb="7">
      <t>ビヒン</t>
    </rPh>
    <rPh sb="7" eb="8">
      <t>ヒ</t>
    </rPh>
    <rPh sb="8" eb="10">
      <t>ホジョ</t>
    </rPh>
    <rPh sb="16" eb="18">
      <t>ニュウリョク</t>
    </rPh>
    <phoneticPr fontId="1"/>
  </si>
  <si>
    <t>【補助金額算出シート（詳細版）】</t>
    <rPh sb="1" eb="3">
      <t>ホジョ</t>
    </rPh>
    <rPh sb="3" eb="5">
      <t>キンガク</t>
    </rPh>
    <rPh sb="5" eb="7">
      <t>サンシュツ</t>
    </rPh>
    <rPh sb="11" eb="14">
      <t>ショウサイバン</t>
    </rPh>
    <phoneticPr fontId="1"/>
  </si>
  <si>
    <r>
      <t>【定期借地権設定に係る一時金補助】</t>
    </r>
    <r>
      <rPr>
        <b/>
        <sz val="12"/>
        <rFont val="BIZ UDゴシック"/>
        <family val="3"/>
        <charset val="128"/>
      </rPr>
      <t>※</t>
    </r>
    <r>
      <rPr>
        <b/>
        <u/>
        <sz val="12"/>
        <rFont val="BIZ UDゴシック"/>
        <family val="3"/>
        <charset val="128"/>
      </rPr>
      <t>色のついたセルに入力してください。</t>
    </r>
    <rPh sb="1" eb="3">
      <t>テイキ</t>
    </rPh>
    <rPh sb="3" eb="6">
      <t>シャクチケン</t>
    </rPh>
    <rPh sb="6" eb="8">
      <t>セッテイ</t>
    </rPh>
    <rPh sb="9" eb="10">
      <t>カカ</t>
    </rPh>
    <rPh sb="11" eb="14">
      <t>イチジキン</t>
    </rPh>
    <rPh sb="14" eb="16">
      <t>ホジョ</t>
    </rPh>
    <rPh sb="18" eb="19">
      <t>イロ</t>
    </rPh>
    <rPh sb="26" eb="28">
      <t>ニュウリョク</t>
    </rPh>
    <phoneticPr fontId="1"/>
  </si>
  <si>
    <t>開設準備経費</t>
    <rPh sb="0" eb="2">
      <t>カイセツ</t>
    </rPh>
    <rPh sb="2" eb="4">
      <t>ジュンビ</t>
    </rPh>
    <rPh sb="4" eb="6">
      <t>ケイヒ</t>
    </rPh>
    <phoneticPr fontId="1"/>
  </si>
  <si>
    <t>開設準備経費</t>
    <rPh sb="0" eb="6">
      <t>カイセツジュンビケイヒ</t>
    </rPh>
    <phoneticPr fontId="1"/>
  </si>
  <si>
    <t>開設準備経費補助</t>
    <rPh sb="0" eb="2">
      <t>カイセツ</t>
    </rPh>
    <rPh sb="2" eb="4">
      <t>ジュンビ</t>
    </rPh>
    <rPh sb="4" eb="6">
      <t>ケイヒ</t>
    </rPh>
    <rPh sb="6" eb="8">
      <t>ホジョ</t>
    </rPh>
    <phoneticPr fontId="1"/>
  </si>
  <si>
    <t>都市型軽費
併設加算</t>
    <rPh sb="0" eb="3">
      <t>トシガタ</t>
    </rPh>
    <rPh sb="3" eb="5">
      <t>ケイヒ</t>
    </rPh>
    <rPh sb="6" eb="8">
      <t>ヘイセツ</t>
    </rPh>
    <rPh sb="8" eb="10">
      <t>カサン</t>
    </rPh>
    <phoneticPr fontId="1"/>
  </si>
  <si>
    <r>
      <rPr>
        <sz val="12"/>
        <rFont val="BIZ UDゴシック"/>
        <family val="3"/>
        <charset val="128"/>
      </rPr>
      <t>開設準備経費補助</t>
    </r>
    <rPh sb="0" eb="2">
      <t>カイセツ</t>
    </rPh>
    <rPh sb="2" eb="4">
      <t>ジュンビ</t>
    </rPh>
    <rPh sb="4" eb="6">
      <t>ケイヒ</t>
    </rPh>
    <rPh sb="6" eb="8">
      <t>ホジョ</t>
    </rPh>
    <phoneticPr fontId="1"/>
  </si>
  <si>
    <r>
      <rPr>
        <sz val="11"/>
        <rFont val="BIZ UDゴシック"/>
        <family val="3"/>
        <charset val="128"/>
      </rPr>
      <t>（看護）
小規模多機能型居宅介護</t>
    </r>
    <rPh sb="1" eb="3">
      <t>カンゴ</t>
    </rPh>
    <rPh sb="5" eb="8">
      <t>ショウキボ</t>
    </rPh>
    <rPh sb="8" eb="12">
      <t>タキノウガタ</t>
    </rPh>
    <rPh sb="12" eb="14">
      <t>キョタク</t>
    </rPh>
    <rPh sb="14" eb="16">
      <t>カイゴ</t>
    </rPh>
    <phoneticPr fontId="1"/>
  </si>
  <si>
    <t>定員</t>
    <rPh sb="0" eb="2">
      <t>テイイン</t>
    </rPh>
    <phoneticPr fontId="1"/>
  </si>
  <si>
    <t>補助基準額</t>
    <rPh sb="0" eb="5">
      <t>ホジョキジュンガク</t>
    </rPh>
    <phoneticPr fontId="1"/>
  </si>
  <si>
    <t>物価調整額</t>
    <rPh sb="0" eb="5">
      <t>ブッカチョウセイガク</t>
    </rPh>
    <phoneticPr fontId="1"/>
  </si>
  <si>
    <t>-</t>
    <phoneticPr fontId="1"/>
  </si>
  <si>
    <t>↓R6～名称変更（旧：高騰加算）</t>
    <rPh sb="4" eb="8">
      <t>メイショウヘンコウ</t>
    </rPh>
    <rPh sb="9" eb="10">
      <t>キュウ</t>
    </rPh>
    <rPh sb="11" eb="15">
      <t>コウトウカサン</t>
    </rPh>
    <phoneticPr fontId="1"/>
  </si>
  <si>
    <t>室</t>
    <rPh sb="0" eb="1">
      <t>シツ</t>
    </rPh>
    <phoneticPr fontId="1"/>
  </si>
  <si>
    <t>整備費補助</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</si>
</sst>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quot;¥&quot;#,##0;&quot;¥&quot;\-#,##0"/>
    <numFmt numFmtId="176" formatCode="#,###&quot;円&quot;"/>
    <numFmt numFmtId="177" formatCode="#.00&quot;㎡&quot;"/>
    <numFmt numFmtId="178" formatCode="0&quot;ユ&quot;&quot;ニ&quot;&quot;ッ&quot;&quot;ト&quot;"/>
    <numFmt numFmtId="179" formatCode="0&quot;人&quot;"/>
    <numFmt numFmtId="180" formatCode="0&quot;室&quot;"/>
    <numFmt numFmtId="181" formatCode="0&quot;施&quot;&quot;設&quot;"/>
    <numFmt numFmtId="182" formatCode="0&quot;施設&quot;"/>
  </numFmts>
  <fonts count="25" x14ac:knownFonts="1">
    <font>
      <sz val="11"/>
      <name val="ＭＳ Ｐゴシック"/>
      <family val="3"/>
    </font>
    <font>
      <sz val="6"/>
      <name val="ＭＳ Ｐゴシック"/>
      <family val="3"/>
    </font>
    <font>
      <sz val="11"/>
      <name val="BIZ UDゴシック"/>
      <family val="3"/>
    </font>
    <font>
      <sz val="12"/>
      <name val="BIZ UDゴシック"/>
      <family val="3"/>
    </font>
    <font>
      <b/>
      <sz val="26"/>
      <name val="BIZ UDゴシック"/>
      <family val="3"/>
    </font>
    <font>
      <b/>
      <sz val="16"/>
      <name val="BIZ UDゴシック"/>
      <family val="3"/>
    </font>
    <font>
      <sz val="36"/>
      <name val="BIZ UDゴシック"/>
      <family val="3"/>
    </font>
    <font>
      <sz val="11"/>
      <name val="ＭＳ Ｐゴシック"/>
      <family val="3"/>
    </font>
    <font>
      <b/>
      <sz val="11"/>
      <name val="BIZ UDゴシック"/>
      <family val="3"/>
    </font>
    <font>
      <b/>
      <u/>
      <sz val="11"/>
      <name val="BIZ UDゴシック"/>
      <family val="3"/>
    </font>
    <font>
      <b/>
      <sz val="14"/>
      <name val="BIZ UDゴシック"/>
      <family val="3"/>
    </font>
    <font>
      <b/>
      <sz val="12"/>
      <color theme="0"/>
      <name val="BIZ UDゴシック"/>
      <family val="3"/>
    </font>
    <font>
      <sz val="14"/>
      <name val="BIZ UDゴシック"/>
      <family val="3"/>
    </font>
    <font>
      <b/>
      <sz val="9"/>
      <color theme="0"/>
      <name val="BIZ UDゴシック"/>
      <family val="3"/>
    </font>
    <font>
      <b/>
      <sz val="9"/>
      <color theme="0"/>
      <name val="BIZ UDゴシック"/>
      <family val="3"/>
      <charset val="128"/>
    </font>
    <font>
      <b/>
      <u/>
      <sz val="11"/>
      <name val="BIZ UDゴシック"/>
      <family val="3"/>
      <charset val="128"/>
    </font>
    <font>
      <b/>
      <sz val="12"/>
      <name val="BIZ UDゴシック"/>
      <family val="3"/>
      <charset val="128"/>
    </font>
    <font>
      <b/>
      <u/>
      <sz val="12"/>
      <name val="BIZ UDゴシック"/>
      <family val="3"/>
      <charset val="128"/>
    </font>
    <font>
      <sz val="11"/>
      <name val="BIZ UDゴシック"/>
      <family val="3"/>
      <charset val="128"/>
    </font>
    <font>
      <sz val="11"/>
      <name val="ＭＳ Ｐゴシック"/>
      <family val="3"/>
      <charset val="128"/>
    </font>
    <font>
      <sz val="9"/>
      <color indexed="81"/>
      <name val="BIZ UDゴシック"/>
      <family val="3"/>
      <charset val="128"/>
    </font>
    <font>
      <sz val="11"/>
      <color rgb="FFFF0000"/>
      <name val="BIZ UDゴシック"/>
      <family val="3"/>
    </font>
    <font>
      <sz val="12"/>
      <name val="BIZ UDゴシック"/>
      <family val="3"/>
      <charset val="128"/>
    </font>
    <font>
      <b/>
      <sz val="12"/>
      <color rgb="FFFF0000"/>
      <name val="BIZ UDゴシック"/>
      <family val="3"/>
      <charset val="128"/>
    </font>
    <font>
      <sz val="10"/>
      <name val="BIZ UDゴシック"/>
      <family val="3"/>
      <charset val="128"/>
    </font>
  </fonts>
  <fills count="10">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49998474074526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double">
        <color indexed="64"/>
      </bottom>
      <diagonal/>
    </border>
    <border>
      <left style="medium">
        <color indexed="64"/>
      </left>
      <right/>
      <top style="double">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right/>
      <top style="double">
        <color indexed="64"/>
      </top>
      <bottom/>
      <diagonal/>
    </border>
    <border>
      <left/>
      <right/>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bottom style="double">
        <color indexed="64"/>
      </bottom>
      <diagonal/>
    </border>
    <border>
      <left/>
      <right/>
      <top style="medium">
        <color indexed="64"/>
      </top>
      <bottom/>
      <diagonal/>
    </border>
    <border>
      <left/>
      <right/>
      <top/>
      <bottom style="double">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double">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64"/>
      </left>
      <right/>
      <top style="thin">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diagonalDown="1">
      <left style="medium">
        <color indexed="64"/>
      </left>
      <right style="thin">
        <color indexed="64"/>
      </right>
      <top style="thin">
        <color indexed="64"/>
      </top>
      <bottom style="medium">
        <color indexed="64"/>
      </bottom>
      <diagonal style="thin">
        <color indexed="64"/>
      </diagonal>
    </border>
  </borders>
  <cellStyleXfs count="2">
    <xf numFmtId="0" fontId="0" fillId="0" borderId="0"/>
    <xf numFmtId="38" fontId="7" fillId="0" borderId="0" applyFont="0" applyFill="0" applyBorder="0" applyAlignment="0" applyProtection="0"/>
  </cellStyleXfs>
  <cellXfs count="308">
    <xf numFmtId="0" fontId="0" fillId="0" borderId="0" xfId="0"/>
    <xf numFmtId="0" fontId="2" fillId="0" borderId="0" xfId="0" applyFont="1"/>
    <xf numFmtId="0" fontId="3" fillId="0" borderId="0" xfId="0" applyFont="1" applyAlignment="1">
      <alignment wrapText="1"/>
    </xf>
    <xf numFmtId="0" fontId="3" fillId="0" borderId="0" xfId="0" applyFont="1" applyAlignment="1">
      <alignment horizontal="center"/>
    </xf>
    <xf numFmtId="0" fontId="3" fillId="0" borderId="0" xfId="0" applyFont="1"/>
    <xf numFmtId="0" fontId="2" fillId="0" borderId="0" xfId="0" applyFont="1" applyAlignment="1">
      <alignment wrapText="1"/>
    </xf>
    <xf numFmtId="0" fontId="2" fillId="0" borderId="0" xfId="0" applyFont="1" applyAlignment="1">
      <alignment vertical="center"/>
    </xf>
    <xf numFmtId="0" fontId="2" fillId="2" borderId="0" xfId="0" applyFont="1" applyFill="1" applyAlignment="1">
      <alignment vertical="center"/>
    </xf>
    <xf numFmtId="0" fontId="5" fillId="0" borderId="0" xfId="0" applyFont="1" applyAlignment="1">
      <alignment vertical="center"/>
    </xf>
    <xf numFmtId="0" fontId="3" fillId="0" borderId="0" xfId="0" applyFont="1" applyAlignment="1">
      <alignment vertical="center" wrapText="1"/>
    </xf>
    <xf numFmtId="0" fontId="3" fillId="3" borderId="1" xfId="0" applyFont="1" applyFill="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5" xfId="0" applyFont="1" applyBorder="1" applyAlignment="1">
      <alignment horizontal="left" vertical="center" wrapText="1"/>
    </xf>
    <xf numFmtId="0" fontId="3" fillId="0" borderId="0" xfId="0" applyFont="1" applyAlignment="1">
      <alignment horizontal="center" vertical="center"/>
    </xf>
    <xf numFmtId="0" fontId="3" fillId="0" borderId="1" xfId="0" applyFont="1" applyBorder="1" applyAlignment="1">
      <alignment horizontal="center" vertical="center"/>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6" xfId="0" applyFont="1" applyBorder="1" applyAlignment="1">
      <alignment horizontal="center" vertical="center"/>
    </xf>
    <xf numFmtId="38" fontId="3" fillId="4" borderId="7" xfId="0" applyNumberFormat="1" applyFont="1" applyFill="1" applyBorder="1" applyAlignment="1">
      <alignment horizontal="center" vertical="center"/>
    </xf>
    <xf numFmtId="38" fontId="3" fillId="4" borderId="8" xfId="0" applyNumberFormat="1" applyFont="1" applyFill="1" applyBorder="1" applyAlignment="1">
      <alignment horizontal="center" vertical="center"/>
    </xf>
    <xf numFmtId="0" fontId="3" fillId="0" borderId="0" xfId="0" applyFont="1" applyAlignment="1">
      <alignment vertical="center"/>
    </xf>
    <xf numFmtId="0" fontId="3" fillId="0" borderId="2" xfId="0" applyFont="1" applyBorder="1" applyAlignment="1">
      <alignment horizontal="center" vertical="center"/>
    </xf>
    <xf numFmtId="0" fontId="3" fillId="0" borderId="9" xfId="0" applyFont="1" applyBorder="1" applyAlignment="1">
      <alignment horizontal="center" vertical="center"/>
    </xf>
    <xf numFmtId="38" fontId="3" fillId="5" borderId="1" xfId="0" applyNumberFormat="1" applyFont="1" applyFill="1" applyBorder="1" applyAlignment="1">
      <alignment horizontal="center" vertical="center"/>
    </xf>
    <xf numFmtId="38" fontId="3" fillId="5" borderId="10" xfId="0" applyNumberFormat="1" applyFont="1" applyFill="1" applyBorder="1" applyAlignment="1">
      <alignment horizontal="center" vertical="center"/>
    </xf>
    <xf numFmtId="0" fontId="3" fillId="5" borderId="1" xfId="0" applyFont="1" applyFill="1" applyBorder="1" applyAlignment="1">
      <alignment horizontal="center" vertical="center"/>
    </xf>
    <xf numFmtId="38" fontId="3" fillId="0" borderId="0" xfId="0" applyNumberFormat="1" applyFont="1" applyAlignment="1">
      <alignment horizontal="center" vertical="center"/>
    </xf>
    <xf numFmtId="0" fontId="3" fillId="0" borderId="11" xfId="0" applyFont="1" applyBorder="1" applyAlignment="1">
      <alignment horizontal="center" vertical="center"/>
    </xf>
    <xf numFmtId="38" fontId="3" fillId="5" borderId="12" xfId="0" applyNumberFormat="1" applyFont="1" applyFill="1" applyBorder="1" applyAlignment="1">
      <alignment horizontal="center" vertical="center"/>
    </xf>
    <xf numFmtId="38" fontId="3" fillId="5" borderId="13" xfId="0" applyNumberFormat="1" applyFont="1" applyFill="1" applyBorder="1" applyAlignment="1">
      <alignment horizontal="center" vertical="center"/>
    </xf>
    <xf numFmtId="0" fontId="6" fillId="0" borderId="0" xfId="0" applyFont="1" applyAlignment="1">
      <alignment horizontal="center" vertical="center"/>
    </xf>
    <xf numFmtId="0" fontId="2" fillId="0" borderId="0" xfId="0" applyFont="1" applyAlignment="1">
      <alignment vertical="center" wrapText="1"/>
    </xf>
    <xf numFmtId="0" fontId="2" fillId="0" borderId="6" xfId="0" applyFont="1" applyBorder="1" applyAlignment="1">
      <alignment horizontal="center" vertical="center" wrapText="1"/>
    </xf>
    <xf numFmtId="0" fontId="2" fillId="0" borderId="7" xfId="0" applyFont="1" applyBorder="1" applyAlignment="1">
      <alignment vertical="center" wrapText="1"/>
    </xf>
    <xf numFmtId="0" fontId="2" fillId="2" borderId="14" xfId="0" applyFont="1" applyFill="1" applyBorder="1" applyAlignment="1">
      <alignment vertical="center" wrapText="1"/>
    </xf>
    <xf numFmtId="0" fontId="2" fillId="0" borderId="9" xfId="0" applyFont="1" applyBorder="1" applyAlignment="1">
      <alignment horizontal="center" vertical="center" wrapText="1"/>
    </xf>
    <xf numFmtId="0" fontId="2" fillId="0" borderId="2" xfId="0" applyFont="1" applyBorder="1" applyAlignment="1">
      <alignment vertical="center" wrapText="1"/>
    </xf>
    <xf numFmtId="0" fontId="2" fillId="0" borderId="1" xfId="0" applyFont="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xf>
    <xf numFmtId="0" fontId="2" fillId="2" borderId="16" xfId="0" applyFont="1" applyFill="1" applyBorder="1" applyAlignment="1">
      <alignment vertical="center"/>
    </xf>
    <xf numFmtId="38" fontId="2" fillId="0" borderId="0" xfId="1" applyFont="1" applyAlignment="1">
      <alignmen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6" borderId="17" xfId="0" applyFont="1" applyFill="1" applyBorder="1" applyAlignment="1">
      <alignment horizontal="center" vertical="center"/>
    </xf>
    <xf numFmtId="0" fontId="2" fillId="0" borderId="0" xfId="0" applyFont="1" applyAlignment="1">
      <alignment horizontal="center" vertical="center" wrapText="1"/>
    </xf>
    <xf numFmtId="0" fontId="10" fillId="0" borderId="0" xfId="0" applyFont="1" applyAlignment="1">
      <alignment horizontal="left" vertical="center"/>
    </xf>
    <xf numFmtId="0" fontId="2" fillId="0" borderId="0" xfId="0" applyFont="1" applyAlignment="1">
      <alignment horizontal="left" vertical="center"/>
    </xf>
    <xf numFmtId="0" fontId="2" fillId="0" borderId="6" xfId="0" applyFont="1" applyBorder="1" applyAlignment="1">
      <alignment horizontal="center" vertical="center"/>
    </xf>
    <xf numFmtId="0" fontId="2" fillId="0" borderId="9" xfId="0" applyFont="1" applyBorder="1" applyAlignment="1">
      <alignment horizontal="center" vertical="center" shrinkToFit="1"/>
    </xf>
    <xf numFmtId="0" fontId="2" fillId="0" borderId="0" xfId="0" applyFont="1" applyAlignment="1">
      <alignment horizontal="center" vertical="center"/>
    </xf>
    <xf numFmtId="38" fontId="2" fillId="0" borderId="0" xfId="1" applyFont="1" applyBorder="1" applyAlignment="1">
      <alignment horizontal="right" vertical="center" shrinkToFit="1"/>
    </xf>
    <xf numFmtId="0" fontId="2" fillId="0" borderId="11" xfId="0" applyFont="1" applyBorder="1" applyAlignment="1">
      <alignment horizontal="center" vertical="center" wrapText="1"/>
    </xf>
    <xf numFmtId="38" fontId="2" fillId="0" borderId="9" xfId="1" applyFont="1" applyBorder="1" applyAlignment="1">
      <alignment horizontal="center" vertical="center" wrapText="1"/>
    </xf>
    <xf numFmtId="38" fontId="11" fillId="6" borderId="27" xfId="1" applyFont="1" applyFill="1" applyBorder="1" applyAlignment="1">
      <alignment horizontal="center" vertical="center"/>
    </xf>
    <xf numFmtId="38" fontId="2" fillId="0" borderId="0" xfId="1" applyFont="1" applyBorder="1" applyAlignment="1">
      <alignment horizontal="right" vertical="center"/>
    </xf>
    <xf numFmtId="0" fontId="2" fillId="0" borderId="0" xfId="0" applyFont="1" applyAlignment="1">
      <alignment horizontal="right" vertical="center"/>
    </xf>
    <xf numFmtId="0" fontId="11" fillId="6" borderId="57" xfId="0" applyFont="1" applyFill="1" applyBorder="1" applyAlignment="1">
      <alignment horizontal="center" vertical="center"/>
    </xf>
    <xf numFmtId="38" fontId="2" fillId="0" borderId="0" xfId="1" applyFont="1" applyBorder="1" applyAlignment="1">
      <alignment horizontal="center" vertical="center" shrinkToFit="1"/>
    </xf>
    <xf numFmtId="0" fontId="11" fillId="6" borderId="66" xfId="0" applyFont="1" applyFill="1" applyBorder="1" applyAlignment="1">
      <alignment horizontal="center" vertical="center"/>
    </xf>
    <xf numFmtId="0" fontId="5" fillId="0" borderId="0" xfId="0" applyFont="1" applyAlignment="1">
      <alignment horizontal="center" vertical="center"/>
    </xf>
    <xf numFmtId="38" fontId="2" fillId="2" borderId="0" xfId="1" applyFont="1" applyFill="1" applyBorder="1" applyAlignment="1">
      <alignment horizontal="right" vertical="center"/>
    </xf>
    <xf numFmtId="38" fontId="2" fillId="0" borderId="0" xfId="1" applyFont="1" applyBorder="1" applyAlignment="1">
      <alignment vertical="center"/>
    </xf>
    <xf numFmtId="38" fontId="2" fillId="0" borderId="0" xfId="1" applyFont="1" applyAlignment="1">
      <alignment horizontal="right" vertical="center"/>
    </xf>
    <xf numFmtId="38" fontId="0" fillId="0" borderId="0" xfId="1" applyFont="1"/>
    <xf numFmtId="0" fontId="0" fillId="0" borderId="1" xfId="0" applyBorder="1"/>
    <xf numFmtId="38" fontId="0" fillId="0" borderId="1" xfId="1" applyFont="1" applyBorder="1"/>
    <xf numFmtId="0" fontId="0" fillId="0" borderId="0" xfId="0" applyAlignment="1">
      <alignment vertical="center"/>
    </xf>
    <xf numFmtId="38" fontId="0" fillId="0" borderId="0" xfId="1" applyFont="1" applyAlignment="1">
      <alignment vertical="center"/>
    </xf>
    <xf numFmtId="0" fontId="0" fillId="2" borderId="0" xfId="0" applyFill="1"/>
    <xf numFmtId="0" fontId="16" fillId="0" borderId="0" xfId="0" applyFont="1" applyAlignment="1">
      <alignment horizontal="center" vertical="center"/>
    </xf>
    <xf numFmtId="38" fontId="23" fillId="0" borderId="0" xfId="0" applyNumberFormat="1" applyFont="1" applyAlignment="1">
      <alignment horizontal="center" vertical="center"/>
    </xf>
    <xf numFmtId="38" fontId="16" fillId="0" borderId="0" xfId="0" applyNumberFormat="1" applyFont="1" applyAlignment="1">
      <alignment horizontal="center" vertical="center"/>
    </xf>
    <xf numFmtId="0" fontId="2" fillId="0" borderId="70" xfId="0" applyFont="1" applyBorder="1" applyAlignment="1">
      <alignment vertical="center" wrapText="1"/>
    </xf>
    <xf numFmtId="0" fontId="21" fillId="0" borderId="13" xfId="0" applyFont="1" applyBorder="1" applyAlignment="1">
      <alignment vertical="center"/>
    </xf>
    <xf numFmtId="0" fontId="2" fillId="0" borderId="1" xfId="0" applyFont="1" applyBorder="1" applyAlignment="1">
      <alignment vertical="center"/>
    </xf>
    <xf numFmtId="0" fontId="2" fillId="0" borderId="1" xfId="0" applyFont="1" applyBorder="1" applyAlignment="1">
      <alignment horizontal="center" vertical="center"/>
    </xf>
    <xf numFmtId="38" fontId="2" fillId="0" borderId="1" xfId="1" applyFont="1" applyBorder="1" applyAlignment="1">
      <alignment vertical="center"/>
    </xf>
    <xf numFmtId="38" fontId="2" fillId="0" borderId="1" xfId="1" applyFont="1" applyFill="1" applyBorder="1" applyAlignment="1">
      <alignment vertical="center"/>
    </xf>
    <xf numFmtId="0" fontId="2" fillId="0" borderId="58" xfId="0" applyFont="1" applyBorder="1" applyAlignment="1">
      <alignment horizontal="center" vertical="center" wrapText="1"/>
    </xf>
    <xf numFmtId="0" fontId="2" fillId="0" borderId="9" xfId="0" applyFont="1" applyBorder="1" applyAlignment="1">
      <alignment horizontal="right" vertical="center" wrapText="1"/>
    </xf>
    <xf numFmtId="38" fontId="2" fillId="0" borderId="0" xfId="1" applyFont="1" applyBorder="1" applyAlignment="1">
      <alignment horizontal="center" vertical="center"/>
    </xf>
    <xf numFmtId="38" fontId="2" fillId="0" borderId="5" xfId="1" applyFont="1" applyBorder="1" applyAlignment="1">
      <alignment horizontal="center" vertical="center"/>
    </xf>
    <xf numFmtId="0" fontId="2" fillId="0" borderId="59" xfId="0" applyFont="1" applyBorder="1" applyAlignment="1">
      <alignment horizontal="center" vertical="center"/>
    </xf>
    <xf numFmtId="0" fontId="4" fillId="0" borderId="0" xfId="0" applyFont="1" applyAlignment="1">
      <alignment horizontal="center" vertical="center"/>
    </xf>
    <xf numFmtId="38" fontId="2" fillId="0" borderId="29" xfId="1" applyFont="1" applyBorder="1" applyAlignment="1">
      <alignment horizontal="center" vertical="center"/>
    </xf>
    <xf numFmtId="38" fontId="2" fillId="0" borderId="30" xfId="1" applyFont="1" applyBorder="1" applyAlignment="1">
      <alignment horizontal="center" vertical="center"/>
    </xf>
    <xf numFmtId="38" fontId="2" fillId="7" borderId="7" xfId="0" applyNumberFormat="1" applyFont="1" applyFill="1" applyBorder="1" applyAlignment="1">
      <alignment horizontal="right" vertical="center" shrinkToFit="1"/>
    </xf>
    <xf numFmtId="0" fontId="2" fillId="7" borderId="8" xfId="0" applyFont="1" applyFill="1" applyBorder="1" applyAlignment="1">
      <alignment horizontal="right" vertical="center" shrinkToFit="1"/>
    </xf>
    <xf numFmtId="38" fontId="2" fillId="0" borderId="29" xfId="0" applyNumberFormat="1" applyFont="1" applyBorder="1" applyAlignment="1">
      <alignment horizontal="right" vertical="center" shrinkToFit="1"/>
    </xf>
    <xf numFmtId="38" fontId="2" fillId="0" borderId="31" xfId="0" applyNumberFormat="1" applyFont="1" applyBorder="1" applyAlignment="1">
      <alignment horizontal="right" vertical="center" shrinkToFit="1"/>
    </xf>
    <xf numFmtId="38" fontId="2" fillId="0" borderId="12" xfId="1" applyFont="1" applyBorder="1" applyAlignment="1">
      <alignment horizontal="right" vertical="center" shrinkToFit="1"/>
    </xf>
    <xf numFmtId="38" fontId="2" fillId="0" borderId="13" xfId="1" applyFont="1" applyBorder="1" applyAlignment="1">
      <alignment horizontal="right" vertical="center" shrinkToFit="1"/>
    </xf>
    <xf numFmtId="0" fontId="2"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2"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5" fontId="18" fillId="0" borderId="27" xfId="0" applyNumberFormat="1" applyFont="1" applyBorder="1" applyAlignment="1">
      <alignment horizontal="center" vertical="center" wrapText="1"/>
    </xf>
    <xf numFmtId="5" fontId="18" fillId="0" borderId="28" xfId="0" applyNumberFormat="1" applyFont="1" applyBorder="1" applyAlignment="1">
      <alignment horizontal="center" vertical="center" wrapText="1"/>
    </xf>
    <xf numFmtId="5" fontId="18" fillId="0" borderId="30" xfId="0" applyNumberFormat="1" applyFont="1" applyBorder="1" applyAlignment="1">
      <alignment horizontal="center" vertical="center" wrapText="1"/>
    </xf>
    <xf numFmtId="38" fontId="22" fillId="9" borderId="30" xfId="1" applyFont="1" applyFill="1" applyBorder="1" applyAlignment="1">
      <alignment horizontal="right" vertical="center"/>
    </xf>
    <xf numFmtId="38" fontId="22" fillId="9" borderId="1" xfId="1" applyFont="1" applyFill="1" applyBorder="1" applyAlignment="1">
      <alignment horizontal="right" vertical="center"/>
    </xf>
    <xf numFmtId="0" fontId="12" fillId="0" borderId="22"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0" xfId="0" applyFont="1" applyAlignment="1">
      <alignment horizontal="center" vertical="center" wrapText="1"/>
    </xf>
    <xf numFmtId="0" fontId="12" fillId="0" borderId="24" xfId="0" applyFont="1" applyBorder="1" applyAlignment="1">
      <alignment horizontal="center" vertical="center" wrapText="1"/>
    </xf>
    <xf numFmtId="0" fontId="12" fillId="0" borderId="34" xfId="0" applyFont="1" applyBorder="1" applyAlignment="1">
      <alignment horizontal="center" vertical="center" wrapText="1"/>
    </xf>
    <xf numFmtId="0" fontId="2" fillId="0" borderId="5" xfId="0" applyFont="1" applyBorder="1" applyAlignment="1">
      <alignment horizontal="center" vertical="center" wrapText="1"/>
    </xf>
    <xf numFmtId="0" fontId="18" fillId="0" borderId="54" xfId="0" applyFont="1" applyBorder="1" applyAlignment="1">
      <alignment horizontal="center" vertical="center" wrapText="1"/>
    </xf>
    <xf numFmtId="0" fontId="18" fillId="0" borderId="63" xfId="0" applyFont="1" applyBorder="1" applyAlignment="1">
      <alignment horizontal="center" vertical="center" wrapText="1"/>
    </xf>
    <xf numFmtId="0" fontId="18" fillId="0" borderId="5" xfId="0" applyFont="1" applyBorder="1" applyAlignment="1">
      <alignment horizontal="center" vertical="center" wrapText="1"/>
    </xf>
    <xf numFmtId="38" fontId="3" fillId="9" borderId="12" xfId="1" applyFont="1" applyFill="1" applyBorder="1" applyAlignment="1">
      <alignment horizontal="right" vertical="center"/>
    </xf>
    <xf numFmtId="0" fontId="2" fillId="0" borderId="54" xfId="0" applyFont="1" applyBorder="1" applyAlignment="1">
      <alignment horizontal="center" vertical="center" wrapText="1"/>
    </xf>
    <xf numFmtId="0" fontId="2" fillId="0" borderId="63"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8" xfId="0" applyFont="1" applyBorder="1" applyAlignment="1">
      <alignment horizontal="center" vertical="center" wrapText="1"/>
    </xf>
    <xf numFmtId="38" fontId="3" fillId="9" borderId="68" xfId="1" applyFont="1" applyFill="1" applyBorder="1" applyAlignment="1">
      <alignment horizontal="right" vertical="center"/>
    </xf>
    <xf numFmtId="38" fontId="3" fillId="9" borderId="69" xfId="1" applyFont="1" applyFill="1" applyBorder="1" applyAlignment="1">
      <alignment horizontal="right" vertical="center"/>
    </xf>
    <xf numFmtId="0" fontId="10" fillId="0" borderId="51"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64" xfId="0" applyFont="1" applyBorder="1" applyAlignment="1">
      <alignment horizontal="center" vertical="center" wrapText="1"/>
    </xf>
    <xf numFmtId="0" fontId="10" fillId="0" borderId="52" xfId="0" applyFont="1" applyBorder="1" applyAlignment="1">
      <alignment horizontal="center" vertical="center" wrapText="1"/>
    </xf>
    <xf numFmtId="0" fontId="10" fillId="0" borderId="56" xfId="0" applyFont="1" applyBorder="1" applyAlignment="1">
      <alignment horizontal="center" vertical="center" wrapText="1"/>
    </xf>
    <xf numFmtId="0" fontId="10" fillId="0" borderId="65" xfId="0" applyFont="1" applyBorder="1" applyAlignment="1">
      <alignment horizontal="center" vertical="center" wrapText="1"/>
    </xf>
    <xf numFmtId="38" fontId="10" fillId="9" borderId="11" xfId="1" applyFont="1" applyFill="1" applyBorder="1" applyAlignment="1">
      <alignment horizontal="right" vertical="center"/>
    </xf>
    <xf numFmtId="38" fontId="10" fillId="9" borderId="13" xfId="1" applyFont="1" applyFill="1" applyBorder="1" applyAlignment="1">
      <alignment horizontal="right" vertical="center"/>
    </xf>
    <xf numFmtId="0" fontId="2" fillId="0" borderId="25"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37" xfId="0" applyFont="1" applyBorder="1" applyAlignment="1">
      <alignment horizontal="center" vertical="center" wrapText="1"/>
    </xf>
    <xf numFmtId="176" fontId="2" fillId="7" borderId="1" xfId="1" applyNumberFormat="1" applyFont="1" applyFill="1" applyBorder="1" applyAlignment="1" applyProtection="1">
      <alignment horizontal="right" vertical="center" shrinkToFit="1"/>
    </xf>
    <xf numFmtId="176" fontId="2" fillId="7" borderId="10" xfId="1" applyNumberFormat="1" applyFont="1" applyFill="1" applyBorder="1" applyAlignment="1" applyProtection="1">
      <alignment horizontal="right" vertical="center" shrinkToFit="1"/>
    </xf>
    <xf numFmtId="177" fontId="2" fillId="7" borderId="1" xfId="1" applyNumberFormat="1" applyFont="1" applyFill="1" applyBorder="1" applyAlignment="1" applyProtection="1">
      <alignment horizontal="right" vertical="center" shrinkToFit="1"/>
    </xf>
    <xf numFmtId="177" fontId="2" fillId="7" borderId="10" xfId="1" applyNumberFormat="1" applyFont="1" applyFill="1" applyBorder="1" applyAlignment="1" applyProtection="1">
      <alignment horizontal="right" vertical="center" shrinkToFit="1"/>
    </xf>
    <xf numFmtId="38" fontId="2" fillId="0" borderId="1" xfId="1" applyFont="1" applyBorder="1" applyAlignment="1">
      <alignment horizontal="right" vertical="center" shrinkToFit="1"/>
    </xf>
    <xf numFmtId="38" fontId="2" fillId="0" borderId="10" xfId="1" applyFont="1" applyBorder="1" applyAlignment="1">
      <alignment horizontal="right" vertical="center" shrinkToFit="1"/>
    </xf>
    <xf numFmtId="38" fontId="2" fillId="7" borderId="1" xfId="1" applyFont="1" applyFill="1" applyBorder="1" applyAlignment="1" applyProtection="1">
      <alignment horizontal="right" vertical="center" shrinkToFit="1"/>
    </xf>
    <xf numFmtId="38" fontId="2" fillId="7" borderId="10" xfId="1" applyFont="1" applyFill="1" applyBorder="1" applyAlignment="1" applyProtection="1">
      <alignment horizontal="right" vertical="center" shrinkToFit="1"/>
    </xf>
    <xf numFmtId="38" fontId="2" fillId="0" borderId="1" xfId="1" applyFont="1" applyBorder="1" applyAlignment="1">
      <alignment horizontal="right" vertical="center"/>
    </xf>
    <xf numFmtId="0" fontId="2" fillId="0" borderId="10" xfId="0" applyFont="1" applyBorder="1" applyAlignment="1">
      <alignment horizontal="righ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18" fillId="0" borderId="21" xfId="0" applyFont="1" applyBorder="1" applyAlignment="1">
      <alignment horizontal="center" vertical="center" wrapText="1"/>
    </xf>
    <xf numFmtId="38" fontId="22" fillId="9" borderId="10" xfId="1" applyFont="1" applyFill="1" applyBorder="1" applyAlignment="1">
      <alignment horizontal="right" vertical="center"/>
    </xf>
    <xf numFmtId="0" fontId="2" fillId="0" borderId="0" xfId="0" applyFont="1" applyAlignment="1">
      <alignment horizontal="left" vertical="center" wrapText="1"/>
    </xf>
    <xf numFmtId="0" fontId="18" fillId="0" borderId="1"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41" xfId="0" applyFont="1" applyBorder="1" applyAlignment="1">
      <alignment horizontal="center" vertical="center"/>
    </xf>
    <xf numFmtId="0" fontId="18" fillId="0" borderId="3" xfId="0" applyFont="1" applyBorder="1" applyAlignment="1">
      <alignment horizontal="center" vertical="center"/>
    </xf>
    <xf numFmtId="0" fontId="18" fillId="0" borderId="48" xfId="0" applyFont="1" applyBorder="1" applyAlignment="1">
      <alignment horizontal="center" vertical="center"/>
    </xf>
    <xf numFmtId="0" fontId="18" fillId="0" borderId="43" xfId="0" applyFont="1" applyBorder="1" applyAlignment="1">
      <alignment horizontal="center" vertical="center"/>
    </xf>
    <xf numFmtId="0" fontId="18" fillId="0" borderId="45" xfId="0" applyFont="1" applyBorder="1" applyAlignment="1">
      <alignment horizontal="center" vertical="center"/>
    </xf>
    <xf numFmtId="0" fontId="18" fillId="0" borderId="49" xfId="0" applyFont="1" applyBorder="1" applyAlignment="1">
      <alignment horizontal="center" vertical="center"/>
    </xf>
    <xf numFmtId="38" fontId="18" fillId="0" borderId="5" xfId="1" applyFont="1" applyBorder="1" applyAlignment="1">
      <alignment horizontal="right" vertical="center"/>
    </xf>
    <xf numFmtId="38" fontId="18" fillId="0" borderId="61" xfId="1" applyFont="1" applyBorder="1" applyAlignment="1">
      <alignment horizontal="right" vertical="center"/>
    </xf>
    <xf numFmtId="38" fontId="22" fillId="9" borderId="29" xfId="1" applyFont="1" applyFill="1" applyBorder="1" applyAlignment="1">
      <alignment horizontal="right" vertical="center"/>
    </xf>
    <xf numFmtId="0" fontId="2" fillId="0" borderId="50"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62" xfId="0" applyFont="1" applyBorder="1" applyAlignment="1">
      <alignment horizontal="center" vertical="center" wrapText="1"/>
    </xf>
    <xf numFmtId="38" fontId="3" fillId="9" borderId="67" xfId="1" applyFont="1" applyFill="1" applyBorder="1" applyAlignment="1">
      <alignment horizontal="right" vertical="center"/>
    </xf>
    <xf numFmtId="0" fontId="18" fillId="0" borderId="27"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39" xfId="0" applyFont="1" applyBorder="1" applyAlignment="1">
      <alignment horizontal="center" vertical="center" wrapText="1"/>
    </xf>
    <xf numFmtId="0" fontId="18" fillId="0" borderId="44" xfId="0" applyFont="1" applyBorder="1" applyAlignment="1">
      <alignment horizontal="center" vertical="center" wrapText="1"/>
    </xf>
    <xf numFmtId="0" fontId="18" fillId="0" borderId="35" xfId="0" applyFont="1" applyBorder="1" applyAlignment="1">
      <alignment horizontal="center" vertical="center" wrapText="1"/>
    </xf>
    <xf numFmtId="0" fontId="18" fillId="0" borderId="40"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47" xfId="0" applyFont="1" applyBorder="1" applyAlignment="1">
      <alignment horizontal="center" vertical="center" wrapText="1"/>
    </xf>
    <xf numFmtId="38" fontId="18" fillId="0" borderId="39" xfId="1" applyFont="1" applyBorder="1" applyAlignment="1">
      <alignment horizontal="right" vertical="center"/>
    </xf>
    <xf numFmtId="38" fontId="18" fillId="0" borderId="60" xfId="1" applyFont="1" applyBorder="1" applyAlignment="1">
      <alignment horizontal="right" vertical="center"/>
    </xf>
    <xf numFmtId="38" fontId="22" fillId="9" borderId="28" xfId="1" applyFont="1" applyFill="1" applyBorder="1" applyAlignment="1">
      <alignment horizontal="right" vertical="center"/>
    </xf>
    <xf numFmtId="0" fontId="18" fillId="0" borderId="41"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8" xfId="0" applyFont="1" applyBorder="1" applyAlignment="1">
      <alignment horizontal="center" vertical="center" wrapText="1"/>
    </xf>
    <xf numFmtId="38" fontId="18" fillId="0" borderId="1" xfId="1" applyFont="1" applyBorder="1" applyAlignment="1">
      <alignment horizontal="right" vertical="center"/>
    </xf>
    <xf numFmtId="179" fontId="18" fillId="0" borderId="39" xfId="1" applyNumberFormat="1" applyFont="1" applyFill="1" applyBorder="1" applyAlignment="1" applyProtection="1">
      <alignment horizontal="right" vertical="center"/>
    </xf>
    <xf numFmtId="179" fontId="18" fillId="0" borderId="35" xfId="1" applyNumberFormat="1" applyFont="1" applyFill="1" applyBorder="1" applyAlignment="1" applyProtection="1">
      <alignment horizontal="right" vertical="center"/>
    </xf>
    <xf numFmtId="179" fontId="18" fillId="0" borderId="60" xfId="1" applyNumberFormat="1" applyFont="1" applyFill="1" applyBorder="1" applyAlignment="1" applyProtection="1">
      <alignment horizontal="right" vertical="center"/>
    </xf>
    <xf numFmtId="179" fontId="18" fillId="0" borderId="36" xfId="1" applyNumberFormat="1" applyFont="1" applyFill="1" applyBorder="1" applyAlignment="1" applyProtection="1">
      <alignment horizontal="right" vertical="center"/>
    </xf>
    <xf numFmtId="179" fontId="18" fillId="0" borderId="60" xfId="1" applyNumberFormat="1" applyFont="1" applyFill="1" applyBorder="1" applyAlignment="1">
      <alignment horizontal="right" vertical="center"/>
    </xf>
    <xf numFmtId="179" fontId="18" fillId="0" borderId="36" xfId="1" applyNumberFormat="1" applyFont="1" applyFill="1" applyBorder="1" applyAlignment="1">
      <alignment horizontal="right" vertical="center"/>
    </xf>
    <xf numFmtId="179" fontId="18" fillId="0" borderId="40" xfId="1" applyNumberFormat="1" applyFont="1" applyFill="1" applyBorder="1" applyAlignment="1">
      <alignment horizontal="right" vertical="center"/>
    </xf>
    <xf numFmtId="179" fontId="18" fillId="0" borderId="47" xfId="1" applyNumberFormat="1" applyFont="1" applyFill="1" applyBorder="1" applyAlignment="1">
      <alignment horizontal="right" vertical="center"/>
    </xf>
    <xf numFmtId="179" fontId="18" fillId="0" borderId="41" xfId="1" applyNumberFormat="1" applyFont="1" applyFill="1" applyBorder="1" applyAlignment="1">
      <alignment horizontal="right" vertical="center"/>
    </xf>
    <xf numFmtId="179" fontId="18" fillId="0" borderId="48" xfId="1" applyNumberFormat="1" applyFont="1" applyFill="1" applyBorder="1" applyAlignment="1">
      <alignment horizontal="right" vertical="center"/>
    </xf>
    <xf numFmtId="179" fontId="18" fillId="0" borderId="43" xfId="1" applyNumberFormat="1" applyFont="1" applyFill="1" applyBorder="1" applyAlignment="1">
      <alignment horizontal="right" vertical="center"/>
    </xf>
    <xf numFmtId="179" fontId="18" fillId="0" borderId="49" xfId="1" applyNumberFormat="1" applyFont="1" applyFill="1" applyBorder="1" applyAlignment="1">
      <alignment horizontal="right" vertical="center"/>
    </xf>
    <xf numFmtId="0" fontId="18" fillId="0" borderId="6" xfId="0" applyFont="1" applyBorder="1" applyAlignment="1">
      <alignment horizontal="center" vertical="center" wrapText="1"/>
    </xf>
    <xf numFmtId="38" fontId="18" fillId="0" borderId="58" xfId="1" applyFont="1" applyBorder="1" applyAlignment="1">
      <alignment horizontal="right" vertical="center"/>
    </xf>
    <xf numFmtId="38" fontId="18" fillId="0" borderId="41" xfId="1" applyFont="1" applyBorder="1" applyAlignment="1">
      <alignment vertical="center"/>
    </xf>
    <xf numFmtId="38" fontId="18" fillId="0" borderId="40" xfId="1" applyFont="1" applyBorder="1" applyAlignment="1">
      <alignment vertical="center"/>
    </xf>
    <xf numFmtId="0" fontId="18" fillId="0" borderId="29" xfId="0" applyFont="1" applyBorder="1" applyAlignment="1">
      <alignment horizontal="center" vertical="center" wrapText="1"/>
    </xf>
    <xf numFmtId="0" fontId="18" fillId="0" borderId="31" xfId="0" applyFont="1" applyBorder="1" applyAlignment="1">
      <alignment horizontal="center" vertical="center" wrapText="1"/>
    </xf>
    <xf numFmtId="0" fontId="18" fillId="0" borderId="42" xfId="0" applyFont="1" applyBorder="1" applyAlignment="1">
      <alignment horizontal="center" vertical="center"/>
    </xf>
    <xf numFmtId="0" fontId="18" fillId="0" borderId="34" xfId="0" applyFont="1" applyBorder="1" applyAlignment="1">
      <alignment horizontal="center" vertical="center"/>
    </xf>
    <xf numFmtId="0" fontId="18" fillId="0" borderId="37" xfId="0" applyFont="1" applyBorder="1" applyAlignment="1">
      <alignment horizontal="center" vertical="center"/>
    </xf>
    <xf numFmtId="38" fontId="18" fillId="0" borderId="59" xfId="1" applyFont="1" applyBorder="1" applyAlignment="1">
      <alignment horizontal="right" vertical="center"/>
    </xf>
    <xf numFmtId="181" fontId="18" fillId="0" borderId="39" xfId="1" applyNumberFormat="1" applyFont="1" applyFill="1" applyBorder="1" applyAlignment="1" applyProtection="1">
      <alignment horizontal="right" vertical="center"/>
    </xf>
    <xf numFmtId="181" fontId="18" fillId="0" borderId="35" xfId="1" applyNumberFormat="1" applyFont="1" applyFill="1" applyBorder="1" applyAlignment="1" applyProtection="1">
      <alignment horizontal="right" vertical="center"/>
    </xf>
    <xf numFmtId="181" fontId="18" fillId="0" borderId="40" xfId="1" applyNumberFormat="1" applyFont="1" applyFill="1" applyBorder="1" applyAlignment="1" applyProtection="1">
      <alignment horizontal="right" vertical="center"/>
    </xf>
    <xf numFmtId="181" fontId="18" fillId="0" borderId="47" xfId="1" applyNumberFormat="1" applyFont="1" applyFill="1" applyBorder="1" applyAlignment="1" applyProtection="1">
      <alignment horizontal="right" vertical="center"/>
    </xf>
    <xf numFmtId="181" fontId="18" fillId="0" borderId="41" xfId="1" applyNumberFormat="1" applyFont="1" applyFill="1" applyBorder="1" applyAlignment="1" applyProtection="1">
      <alignment horizontal="right" vertical="center"/>
    </xf>
    <xf numFmtId="181" fontId="18" fillId="0" borderId="48" xfId="1" applyNumberFormat="1" applyFont="1" applyFill="1" applyBorder="1" applyAlignment="1" applyProtection="1">
      <alignment horizontal="right" vertical="center"/>
    </xf>
    <xf numFmtId="181" fontId="18" fillId="0" borderId="42" xfId="1" applyNumberFormat="1" applyFont="1" applyFill="1" applyBorder="1" applyAlignment="1" applyProtection="1">
      <alignment horizontal="right" vertical="center"/>
    </xf>
    <xf numFmtId="181" fontId="18" fillId="0" borderId="37" xfId="1" applyNumberFormat="1" applyFont="1" applyFill="1" applyBorder="1" applyAlignment="1" applyProtection="1">
      <alignment horizontal="right" vertical="center"/>
    </xf>
    <xf numFmtId="38" fontId="18" fillId="0" borderId="41" xfId="1" applyFont="1" applyBorder="1" applyAlignment="1">
      <alignment horizontal="right" vertical="center"/>
    </xf>
    <xf numFmtId="38" fontId="18" fillId="0" borderId="40" xfId="1" applyFont="1" applyBorder="1" applyAlignment="1">
      <alignment horizontal="right" vertical="center"/>
    </xf>
    <xf numFmtId="0" fontId="18" fillId="0" borderId="29" xfId="0" applyFont="1" applyBorder="1" applyAlignment="1">
      <alignment horizontal="center" vertical="center"/>
    </xf>
    <xf numFmtId="0" fontId="18" fillId="0" borderId="31" xfId="0" applyFont="1" applyBorder="1" applyAlignment="1">
      <alignment horizontal="center" vertical="center"/>
    </xf>
    <xf numFmtId="181" fontId="18" fillId="0" borderId="41" xfId="1" applyNumberFormat="1" applyFont="1" applyFill="1" applyBorder="1" applyAlignment="1">
      <alignment horizontal="right" vertical="center"/>
    </xf>
    <xf numFmtId="181" fontId="18" fillId="0" borderId="48" xfId="1" applyNumberFormat="1" applyFont="1" applyFill="1" applyBorder="1" applyAlignment="1">
      <alignment horizontal="right" vertical="center"/>
    </xf>
    <xf numFmtId="181" fontId="18" fillId="0" borderId="40" xfId="1" applyNumberFormat="1" applyFont="1" applyFill="1" applyBorder="1" applyAlignment="1">
      <alignment horizontal="right" vertical="center"/>
    </xf>
    <xf numFmtId="181" fontId="18" fillId="0" borderId="47" xfId="1" applyNumberFormat="1" applyFont="1" applyFill="1" applyBorder="1" applyAlignment="1">
      <alignment horizontal="right" vertical="center"/>
    </xf>
    <xf numFmtId="179" fontId="18" fillId="0" borderId="41" xfId="1" applyNumberFormat="1" applyFont="1" applyFill="1" applyBorder="1" applyAlignment="1" applyProtection="1">
      <alignment horizontal="right" vertical="center"/>
    </xf>
    <xf numFmtId="179" fontId="18" fillId="0" borderId="48" xfId="1" applyNumberFormat="1" applyFont="1" applyFill="1" applyBorder="1" applyAlignment="1" applyProtection="1">
      <alignment horizontal="right" vertical="center"/>
    </xf>
    <xf numFmtId="179" fontId="18" fillId="0" borderId="42" xfId="1" applyNumberFormat="1" applyFont="1" applyFill="1" applyBorder="1" applyAlignment="1" applyProtection="1">
      <alignment horizontal="right" vertical="center"/>
    </xf>
    <xf numFmtId="179" fontId="18" fillId="0" borderId="37" xfId="1" applyNumberFormat="1" applyFont="1" applyFill="1" applyBorder="1" applyAlignment="1" applyProtection="1">
      <alignment horizontal="right" vertical="center"/>
    </xf>
    <xf numFmtId="0" fontId="24" fillId="0" borderId="39" xfId="0" applyFont="1" applyBorder="1" applyAlignment="1">
      <alignment horizontal="center" vertical="center" wrapText="1"/>
    </xf>
    <xf numFmtId="0" fontId="24" fillId="0" borderId="44" xfId="0" applyFont="1" applyBorder="1" applyAlignment="1">
      <alignment horizontal="center" vertical="center" wrapText="1"/>
    </xf>
    <xf numFmtId="0" fontId="24" fillId="0" borderId="35" xfId="0" applyFont="1" applyBorder="1" applyAlignment="1">
      <alignment horizontal="center" vertical="center" wrapText="1"/>
    </xf>
    <xf numFmtId="0" fontId="24" fillId="0" borderId="40"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47" xfId="0" applyFont="1" applyBorder="1" applyAlignment="1">
      <alignment horizontal="center" vertical="center" wrapText="1"/>
    </xf>
    <xf numFmtId="0" fontId="24" fillId="0" borderId="41"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8" xfId="0" applyFont="1" applyBorder="1" applyAlignment="1">
      <alignment horizontal="center" vertical="center" wrapText="1"/>
    </xf>
    <xf numFmtId="38" fontId="18" fillId="8" borderId="29" xfId="1" applyFont="1" applyFill="1" applyBorder="1" applyAlignment="1">
      <alignment horizontal="right" vertical="center"/>
    </xf>
    <xf numFmtId="38" fontId="18" fillId="8" borderId="28" xfId="1" applyFont="1" applyFill="1" applyBorder="1" applyAlignment="1">
      <alignment horizontal="right" vertical="center"/>
    </xf>
    <xf numFmtId="38" fontId="18" fillId="8" borderId="5" xfId="1" applyFont="1" applyFill="1" applyBorder="1" applyAlignment="1">
      <alignment horizontal="right" vertical="center"/>
    </xf>
    <xf numFmtId="38" fontId="18" fillId="8" borderId="41" xfId="1" applyFont="1" applyFill="1" applyBorder="1" applyAlignment="1">
      <alignment horizontal="right" vertical="center"/>
    </xf>
    <xf numFmtId="178" fontId="18" fillId="0" borderId="39" xfId="1" applyNumberFormat="1" applyFont="1" applyFill="1" applyBorder="1" applyAlignment="1" applyProtection="1">
      <alignment horizontal="right" vertical="center"/>
    </xf>
    <xf numFmtId="178" fontId="18" fillId="0" borderId="35" xfId="1" applyNumberFormat="1" applyFont="1" applyFill="1" applyBorder="1" applyAlignment="1" applyProtection="1">
      <alignment horizontal="right" vertical="center"/>
    </xf>
    <xf numFmtId="178" fontId="18" fillId="0" borderId="40" xfId="1" applyNumberFormat="1" applyFont="1" applyFill="1" applyBorder="1" applyAlignment="1" applyProtection="1">
      <alignment horizontal="right" vertical="center"/>
    </xf>
    <xf numFmtId="178" fontId="18" fillId="0" borderId="47" xfId="1" applyNumberFormat="1" applyFont="1" applyFill="1" applyBorder="1" applyAlignment="1" applyProtection="1">
      <alignment horizontal="right" vertical="center"/>
    </xf>
    <xf numFmtId="0" fontId="2" fillId="0" borderId="41" xfId="0" applyFont="1" applyBorder="1" applyAlignment="1">
      <alignment horizontal="center" vertical="center"/>
    </xf>
    <xf numFmtId="0" fontId="2" fillId="0" borderId="3" xfId="0" applyFont="1" applyBorder="1" applyAlignment="1">
      <alignment horizontal="center" vertical="center"/>
    </xf>
    <xf numFmtId="0" fontId="2" fillId="0" borderId="48" xfId="0" applyFont="1" applyBorder="1" applyAlignment="1">
      <alignment horizontal="center" vertical="center"/>
    </xf>
    <xf numFmtId="0" fontId="2" fillId="0" borderId="40" xfId="0" applyFont="1" applyBorder="1" applyAlignment="1">
      <alignment horizontal="center" vertical="center"/>
    </xf>
    <xf numFmtId="0" fontId="2" fillId="0" borderId="4" xfId="0" applyFont="1" applyBorder="1" applyAlignment="1">
      <alignment horizontal="center" vertical="center"/>
    </xf>
    <xf numFmtId="0" fontId="2" fillId="0" borderId="47" xfId="0" applyFont="1" applyBorder="1" applyAlignment="1">
      <alignment horizontal="center" vertical="center"/>
    </xf>
    <xf numFmtId="38" fontId="2" fillId="0" borderId="5" xfId="1" applyFont="1" applyBorder="1" applyAlignment="1">
      <alignment horizontal="right" vertical="center"/>
    </xf>
    <xf numFmtId="38" fontId="3" fillId="9" borderId="1" xfId="1" applyFont="1" applyFill="1" applyBorder="1" applyAlignment="1">
      <alignment horizontal="right" vertical="center"/>
    </xf>
    <xf numFmtId="0" fontId="2" fillId="0" borderId="42" xfId="0" applyFont="1" applyBorder="1" applyAlignment="1">
      <alignment horizontal="center" vertical="center"/>
    </xf>
    <xf numFmtId="0" fontId="2" fillId="0" borderId="34" xfId="0" applyFont="1" applyBorder="1" applyAlignment="1">
      <alignment horizontal="center" vertical="center"/>
    </xf>
    <xf numFmtId="0" fontId="2" fillId="0" borderId="37" xfId="0" applyFont="1" applyBorder="1" applyAlignment="1">
      <alignment horizontal="center" vertical="center"/>
    </xf>
    <xf numFmtId="38" fontId="2" fillId="0" borderId="59" xfId="1" applyFont="1" applyBorder="1" applyAlignment="1">
      <alignment horizontal="right" vertical="center"/>
    </xf>
    <xf numFmtId="38" fontId="3" fillId="9" borderId="10" xfId="1" applyFont="1" applyFill="1" applyBorder="1" applyAlignment="1">
      <alignment horizontal="right" vertical="center"/>
    </xf>
    <xf numFmtId="180" fontId="2" fillId="0" borderId="41" xfId="1" applyNumberFormat="1" applyFont="1" applyFill="1" applyBorder="1" applyAlignment="1">
      <alignment horizontal="right" vertical="center"/>
    </xf>
    <xf numFmtId="180" fontId="2" fillId="0" borderId="48" xfId="1" applyNumberFormat="1" applyFont="1" applyFill="1" applyBorder="1" applyAlignment="1">
      <alignment horizontal="right" vertical="center"/>
    </xf>
    <xf numFmtId="180" fontId="2" fillId="0" borderId="40" xfId="1" applyNumberFormat="1" applyFont="1" applyFill="1" applyBorder="1" applyAlignment="1">
      <alignment horizontal="right" vertical="center"/>
    </xf>
    <xf numFmtId="180" fontId="2" fillId="0" borderId="47" xfId="1" applyNumberFormat="1" applyFont="1" applyFill="1" applyBorder="1" applyAlignment="1">
      <alignment horizontal="right" vertical="center"/>
    </xf>
    <xf numFmtId="182" fontId="2" fillId="0" borderId="41" xfId="1" applyNumberFormat="1" applyFont="1" applyFill="1" applyBorder="1" applyAlignment="1">
      <alignment horizontal="right" vertical="center"/>
    </xf>
    <xf numFmtId="182" fontId="2" fillId="0" borderId="48" xfId="1" applyNumberFormat="1" applyFont="1" applyFill="1" applyBorder="1" applyAlignment="1">
      <alignment horizontal="right" vertical="center"/>
    </xf>
    <xf numFmtId="182" fontId="2" fillId="0" borderId="42" xfId="1" applyNumberFormat="1" applyFont="1" applyFill="1" applyBorder="1" applyAlignment="1">
      <alignment horizontal="right" vertical="center"/>
    </xf>
    <xf numFmtId="182" fontId="2" fillId="0" borderId="37" xfId="1" applyNumberFormat="1" applyFont="1" applyFill="1" applyBorder="1" applyAlignment="1">
      <alignment horizontal="right" vertical="center"/>
    </xf>
    <xf numFmtId="0" fontId="11" fillId="6" borderId="26" xfId="0" applyFont="1" applyFill="1" applyBorder="1" applyAlignment="1">
      <alignment horizontal="center" vertical="center"/>
    </xf>
    <xf numFmtId="0" fontId="11" fillId="6" borderId="38" xfId="0" applyFont="1" applyFill="1" applyBorder="1" applyAlignment="1">
      <alignment horizontal="center" vertical="center"/>
    </xf>
    <xf numFmtId="0" fontId="11" fillId="6" borderId="46" xfId="0" applyFont="1" applyFill="1" applyBorder="1" applyAlignment="1">
      <alignment horizontal="center" vertical="center"/>
    </xf>
    <xf numFmtId="0" fontId="2" fillId="0" borderId="39" xfId="0" applyFont="1" applyBorder="1" applyAlignment="1">
      <alignment horizontal="center" vertical="center" wrapText="1"/>
    </xf>
    <xf numFmtId="0" fontId="2" fillId="0" borderId="44"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7" xfId="0" applyFont="1" applyBorder="1" applyAlignment="1">
      <alignment horizontal="center" vertical="center" wrapText="1"/>
    </xf>
    <xf numFmtId="38" fontId="2" fillId="0" borderId="58" xfId="1" applyFont="1" applyBorder="1" applyAlignment="1">
      <alignment horizontal="right" vertical="center"/>
    </xf>
    <xf numFmtId="38" fontId="3" fillId="9" borderId="30" xfId="1" applyFont="1" applyFill="1" applyBorder="1" applyAlignment="1">
      <alignment horizontal="right" vertical="center"/>
    </xf>
    <xf numFmtId="38" fontId="2" fillId="0" borderId="41" xfId="1" applyFont="1" applyBorder="1" applyAlignment="1">
      <alignment horizontal="right" vertical="center"/>
    </xf>
    <xf numFmtId="38" fontId="2" fillId="0" borderId="40" xfId="1" applyFont="1" applyBorder="1" applyAlignment="1">
      <alignment horizontal="right" vertical="center"/>
    </xf>
    <xf numFmtId="38" fontId="2" fillId="0" borderId="1" xfId="1" applyFont="1" applyBorder="1" applyAlignment="1">
      <alignment horizontal="center" vertical="center"/>
    </xf>
    <xf numFmtId="0" fontId="2" fillId="0" borderId="5" xfId="1" applyNumberFormat="1" applyFont="1" applyFill="1" applyBorder="1" applyAlignment="1" applyProtection="1">
      <alignment horizontal="right" vertical="center"/>
    </xf>
    <xf numFmtId="38" fontId="2" fillId="8" borderId="5" xfId="1" applyFont="1" applyFill="1" applyBorder="1" applyAlignment="1">
      <alignment horizontal="right" vertical="center"/>
    </xf>
    <xf numFmtId="0" fontId="13" fillId="6" borderId="26" xfId="0" applyFont="1" applyFill="1" applyBorder="1" applyAlignment="1">
      <alignment horizontal="center" vertical="center" wrapText="1"/>
    </xf>
    <xf numFmtId="0" fontId="13" fillId="6" borderId="46" xfId="0" applyFont="1" applyFill="1" applyBorder="1" applyAlignment="1">
      <alignment horizontal="center" vertical="center" wrapText="1"/>
    </xf>
    <xf numFmtId="181" fontId="2" fillId="0" borderId="39" xfId="1" applyNumberFormat="1" applyFont="1" applyFill="1" applyBorder="1" applyAlignment="1" applyProtection="1">
      <alignment horizontal="right" vertical="center"/>
    </xf>
    <xf numFmtId="181" fontId="2" fillId="0" borderId="35" xfId="1" applyNumberFormat="1" applyFont="1" applyFill="1" applyBorder="1" applyAlignment="1" applyProtection="1">
      <alignment horizontal="right" vertical="center"/>
    </xf>
    <xf numFmtId="181" fontId="2" fillId="0" borderId="40" xfId="1" applyNumberFormat="1" applyFont="1" applyFill="1" applyBorder="1" applyAlignment="1" applyProtection="1">
      <alignment horizontal="right" vertical="center"/>
    </xf>
    <xf numFmtId="181" fontId="2" fillId="0" borderId="47" xfId="1" applyNumberFormat="1" applyFont="1" applyFill="1" applyBorder="1" applyAlignment="1" applyProtection="1">
      <alignment horizontal="right" vertical="center"/>
    </xf>
    <xf numFmtId="181" fontId="2" fillId="0" borderId="41" xfId="1" applyNumberFormat="1" applyFont="1" applyFill="1" applyBorder="1" applyAlignment="1">
      <alignment horizontal="right" vertical="center"/>
    </xf>
    <xf numFmtId="181" fontId="2" fillId="0" borderId="48" xfId="1" applyNumberFormat="1" applyFont="1" applyFill="1" applyBorder="1" applyAlignment="1">
      <alignment horizontal="right" vertical="center"/>
    </xf>
    <xf numFmtId="181" fontId="2" fillId="0" borderId="40" xfId="1" applyNumberFormat="1" applyFont="1" applyFill="1" applyBorder="1" applyAlignment="1">
      <alignment horizontal="right" vertical="center"/>
    </xf>
    <xf numFmtId="181" fontId="2" fillId="0" borderId="47" xfId="1" applyNumberFormat="1" applyFont="1" applyFill="1" applyBorder="1" applyAlignment="1">
      <alignment horizontal="right" vertical="center"/>
    </xf>
    <xf numFmtId="180" fontId="2" fillId="0" borderId="48" xfId="1" applyNumberFormat="1" applyFont="1" applyFill="1" applyBorder="1" applyAlignment="1" applyProtection="1">
      <alignment horizontal="center" vertical="center"/>
    </xf>
    <xf numFmtId="180" fontId="2" fillId="0" borderId="47" xfId="1" applyNumberFormat="1" applyFont="1" applyFill="1" applyBorder="1" applyAlignment="1" applyProtection="1">
      <alignment horizontal="center" vertical="center"/>
    </xf>
    <xf numFmtId="0" fontId="0" fillId="0" borderId="0" xfId="0" applyAlignment="1">
      <alignment horizontal="center" wrapText="1"/>
    </xf>
    <xf numFmtId="0" fontId="0" fillId="0" borderId="0" xfId="0" applyAlignment="1">
      <alignment horizontal="center"/>
    </xf>
    <xf numFmtId="38" fontId="2" fillId="0" borderId="9" xfId="1" applyFont="1" applyBorder="1" applyAlignment="1">
      <alignment horizontal="right" vertical="center"/>
    </xf>
    <xf numFmtId="38" fontId="2" fillId="0" borderId="29" xfId="1" applyFont="1" applyBorder="1" applyAlignment="1">
      <alignment horizontal="right" vertical="center"/>
    </xf>
    <xf numFmtId="38" fontId="2" fillId="0" borderId="30" xfId="1" applyFont="1" applyBorder="1" applyAlignment="1">
      <alignment horizontal="right" vertical="center"/>
    </xf>
    <xf numFmtId="38" fontId="18" fillId="0" borderId="1" xfId="1" applyFont="1" applyBorder="1" applyAlignment="1">
      <alignment horizontal="center" vertical="center"/>
    </xf>
    <xf numFmtId="38" fontId="18" fillId="0" borderId="10" xfId="1" applyFont="1" applyBorder="1" applyAlignment="1">
      <alignment horizontal="right" vertical="center"/>
    </xf>
    <xf numFmtId="38" fontId="18" fillId="0" borderId="29" xfId="1" applyFont="1" applyBorder="1" applyAlignment="1">
      <alignment horizontal="right" vertical="center"/>
    </xf>
    <xf numFmtId="38" fontId="18" fillId="0" borderId="30" xfId="1" applyFont="1" applyBorder="1" applyAlignment="1">
      <alignment horizontal="right" vertical="center"/>
    </xf>
    <xf numFmtId="38" fontId="18" fillId="0" borderId="9" xfId="1" applyFont="1" applyBorder="1" applyAlignment="1">
      <alignment horizontal="right" vertical="center"/>
    </xf>
    <xf numFmtId="38" fontId="18" fillId="0" borderId="27" xfId="1" applyFont="1" applyBorder="1" applyAlignment="1">
      <alignment horizontal="right" vertical="center"/>
    </xf>
    <xf numFmtId="38" fontId="18" fillId="0" borderId="28" xfId="1" applyFont="1" applyBorder="1" applyAlignment="1">
      <alignment horizontal="right" vertical="center"/>
    </xf>
    <xf numFmtId="38" fontId="18" fillId="0" borderId="32" xfId="1" applyFont="1" applyBorder="1" applyAlignment="1">
      <alignment horizontal="right" vertical="center"/>
    </xf>
  </cellXfs>
  <cellStyles count="2">
    <cellStyle name="桁区切り" xfId="1" builtinId="6"/>
    <cellStyle name="標準" xfId="0" builtinId="0"/>
  </cellStyles>
  <dxfs count="1">
    <dxf>
      <fill>
        <patternFill patternType="none">
          <fgColor indexed="64"/>
          <bgColor indexed="65"/>
        </patternFill>
      </fill>
    </dxf>
  </dxfs>
  <tableStyles count="0" defaultTableStyle="TableStyleMedium2" defaultPivotStyle="PivotStyleLight16"/>
  <colors>
    <mruColors>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41"/>
  <sheetViews>
    <sheetView tabSelected="1" view="pageBreakPreview" zoomScale="75" zoomScaleNormal="87" zoomScaleSheetLayoutView="75" workbookViewId="0">
      <selection activeCell="E15" sqref="E15"/>
    </sheetView>
  </sheetViews>
  <sheetFormatPr defaultColWidth="9" defaultRowHeight="14" x14ac:dyDescent="0.2"/>
  <cols>
    <col min="1" max="1" width="6.453125" style="1" customWidth="1"/>
    <col min="2" max="2" width="55.453125" style="2" customWidth="1"/>
    <col min="3" max="3" width="17.6328125" style="3" customWidth="1"/>
    <col min="4" max="5" width="17.6328125" style="4" customWidth="1"/>
    <col min="6" max="6" width="17.6328125" style="3" customWidth="1"/>
    <col min="7" max="9" width="15" style="3" customWidth="1"/>
    <col min="10" max="12" width="11.453125" style="5" customWidth="1"/>
    <col min="13" max="13" width="11.453125" style="1" customWidth="1"/>
    <col min="14" max="14" width="9" style="1" customWidth="1"/>
    <col min="15" max="16384" width="9" style="1"/>
  </cols>
  <sheetData>
    <row r="1" spans="1:13" ht="59.25" customHeight="1" x14ac:dyDescent="0.2">
      <c r="A1" s="90" t="s">
        <v>124</v>
      </c>
      <c r="B1" s="90"/>
      <c r="C1" s="90"/>
      <c r="D1" s="90"/>
      <c r="E1" s="90"/>
      <c r="F1" s="90"/>
      <c r="G1" s="35"/>
      <c r="H1" s="35"/>
      <c r="I1" s="35"/>
    </row>
    <row r="2" spans="1:13" ht="27.75" customHeight="1" x14ac:dyDescent="0.2"/>
    <row r="3" spans="1:13" s="6" customFormat="1" ht="39.75" customHeight="1" x14ac:dyDescent="0.2">
      <c r="A3" s="8" t="s">
        <v>128</v>
      </c>
      <c r="B3" s="9"/>
      <c r="C3" s="16"/>
      <c r="D3" s="25"/>
      <c r="E3" s="25"/>
      <c r="F3" s="16"/>
      <c r="G3" s="16"/>
      <c r="H3" s="16"/>
      <c r="I3" s="16"/>
      <c r="J3" s="36"/>
      <c r="K3" s="36"/>
      <c r="L3" s="36"/>
    </row>
    <row r="4" spans="1:13" s="6" customFormat="1" ht="25" customHeight="1" x14ac:dyDescent="0.2">
      <c r="B4" s="10"/>
      <c r="C4" s="16"/>
      <c r="D4" s="25"/>
      <c r="E4" s="25"/>
      <c r="F4" s="16"/>
      <c r="G4" s="16"/>
      <c r="H4" s="16"/>
      <c r="I4" s="16"/>
      <c r="J4" s="36"/>
      <c r="K4" s="36"/>
      <c r="L4" s="36"/>
    </row>
    <row r="5" spans="1:13" s="6" customFormat="1" ht="39.75" customHeight="1" x14ac:dyDescent="0.2">
      <c r="B5" s="9"/>
      <c r="C5" s="16"/>
      <c r="D5" s="25"/>
      <c r="E5" s="25"/>
      <c r="F5" s="16"/>
      <c r="G5" s="16"/>
      <c r="H5" s="16"/>
      <c r="I5" s="16"/>
      <c r="J5" s="36"/>
      <c r="K5" s="36"/>
      <c r="L5" s="36"/>
    </row>
    <row r="6" spans="1:13" s="6" customFormat="1" ht="39.75" customHeight="1" x14ac:dyDescent="0.2">
      <c r="A6" s="8" t="s">
        <v>122</v>
      </c>
      <c r="B6" s="9"/>
      <c r="C6" s="16"/>
      <c r="D6" s="16"/>
      <c r="E6" s="16"/>
      <c r="F6" s="16"/>
      <c r="G6" s="16"/>
      <c r="H6" s="16"/>
      <c r="I6" s="16"/>
      <c r="J6" s="36"/>
      <c r="K6" s="36"/>
      <c r="L6" s="36"/>
    </row>
    <row r="7" spans="1:13" s="6" customFormat="1" ht="25" customHeight="1" x14ac:dyDescent="0.2">
      <c r="B7" s="11"/>
      <c r="C7" s="17"/>
      <c r="D7" s="17" t="s">
        <v>62</v>
      </c>
      <c r="E7" s="17" t="s">
        <v>81</v>
      </c>
      <c r="F7" s="76"/>
      <c r="G7" s="16"/>
      <c r="H7" s="16"/>
      <c r="I7" s="16"/>
      <c r="J7" s="37" t="s">
        <v>131</v>
      </c>
      <c r="K7" s="40" t="s">
        <v>118</v>
      </c>
      <c r="L7" s="40" t="s">
        <v>132</v>
      </c>
      <c r="M7" s="58" t="s">
        <v>143</v>
      </c>
    </row>
    <row r="8" spans="1:13" s="6" customFormat="1" ht="25" customHeight="1" x14ac:dyDescent="0.2">
      <c r="B8" s="12" t="s">
        <v>106</v>
      </c>
      <c r="C8" s="18" t="s">
        <v>63</v>
      </c>
      <c r="D8" s="26"/>
      <c r="E8" s="19"/>
      <c r="F8" s="77" t="str">
        <f>IF(AND(C8="整備する",E8=""),"エラー","")</f>
        <v/>
      </c>
      <c r="G8" s="31"/>
      <c r="H8" s="31"/>
      <c r="I8" s="31"/>
      <c r="J8" s="38">
        <f>COUNTIF(C9,"整備する")+COUNTIF(C11,"整備する")+COUNTIF(C19,"整備する")</f>
        <v>0</v>
      </c>
      <c r="K8" s="41"/>
      <c r="L8" s="41"/>
      <c r="M8" s="44"/>
    </row>
    <row r="9" spans="1:13" s="7" customFormat="1" ht="25" customHeight="1" x14ac:dyDescent="0.2">
      <c r="A9" s="6"/>
      <c r="B9" s="12" t="s">
        <v>79</v>
      </c>
      <c r="C9" s="19" t="s">
        <v>63</v>
      </c>
      <c r="D9" s="19"/>
      <c r="E9" s="19">
        <f>9*D9</f>
        <v>0</v>
      </c>
      <c r="F9" s="77" t="str">
        <f>IF(AND(C9="整備する",D9=""),"エラー","")</f>
        <v/>
      </c>
      <c r="G9" s="31"/>
      <c r="H9" s="16"/>
      <c r="I9" s="31"/>
      <c r="J9" s="39"/>
      <c r="K9" s="42">
        <f>COUNTIF(C14,"整備する")+COUNTIF(C8,"整備する")</f>
        <v>0</v>
      </c>
      <c r="L9" s="42">
        <f>COUNTIF(C8,"整備する")+COUNTIF(C10:C11,"整備する")+COUNTIF(C14:C15,"整備する")+COUNTIF(C18:C21,"整備する")</f>
        <v>0</v>
      </c>
      <c r="M9" s="45"/>
    </row>
    <row r="10" spans="1:13" s="6" customFormat="1" ht="25" customHeight="1" x14ac:dyDescent="0.2">
      <c r="B10" s="12" t="s">
        <v>80</v>
      </c>
      <c r="C10" s="19" t="s">
        <v>63</v>
      </c>
      <c r="D10" s="26"/>
      <c r="E10" s="26"/>
      <c r="F10" s="78"/>
      <c r="G10" s="31"/>
      <c r="H10" s="16"/>
      <c r="I10" s="31"/>
      <c r="J10" s="38">
        <f>COUNTIF(C9,"整備する")+COUNTIF(C11,"整備する")+COUNTIF(C19,"整備する")</f>
        <v>0</v>
      </c>
      <c r="K10" s="41"/>
      <c r="L10" s="41"/>
      <c r="M10" s="44"/>
    </row>
    <row r="11" spans="1:13" s="6" customFormat="1" ht="25" customHeight="1" x14ac:dyDescent="0.2">
      <c r="B11" s="12" t="s">
        <v>68</v>
      </c>
      <c r="C11" s="19" t="s">
        <v>63</v>
      </c>
      <c r="D11" s="26"/>
      <c r="E11" s="19"/>
      <c r="F11" s="77" t="str">
        <f>IF(AND(C11="整備する",E11=""),"エラー","")</f>
        <v/>
      </c>
      <c r="G11" s="31"/>
      <c r="H11" s="31"/>
      <c r="I11" s="31"/>
      <c r="J11" s="79"/>
      <c r="K11" s="43"/>
      <c r="L11" s="43"/>
      <c r="M11" s="80">
        <f>COUNTIF(C8:C9,"整備する")+COUNTIF(C15,"整備する")+COUNTIF(C25:C29,"整備する")+COUNTIF(C31,"整備する")</f>
        <v>0</v>
      </c>
    </row>
    <row r="12" spans="1:13" s="6" customFormat="1" ht="39.75" customHeight="1" x14ac:dyDescent="0.2">
      <c r="B12" s="13"/>
      <c r="C12" s="20"/>
      <c r="D12" s="20"/>
      <c r="E12" s="20"/>
      <c r="F12" s="16"/>
      <c r="G12" s="16"/>
      <c r="H12" s="16"/>
      <c r="I12" s="16"/>
      <c r="J12" s="36"/>
      <c r="K12" s="36"/>
      <c r="L12" s="36"/>
    </row>
    <row r="13" spans="1:13" s="6" customFormat="1" ht="39.75" customHeight="1" x14ac:dyDescent="0.2">
      <c r="A13" s="8" t="s">
        <v>127</v>
      </c>
      <c r="B13" s="14"/>
      <c r="C13" s="21"/>
      <c r="D13" s="16"/>
      <c r="E13" s="16"/>
      <c r="F13" s="16"/>
      <c r="G13" s="16"/>
      <c r="H13" s="16"/>
      <c r="I13" s="16"/>
      <c r="J13" s="36"/>
      <c r="K13" s="36"/>
      <c r="L13" s="36"/>
    </row>
    <row r="14" spans="1:13" s="6" customFormat="1" ht="25" customHeight="1" x14ac:dyDescent="0.2">
      <c r="B14" s="12" t="s">
        <v>85</v>
      </c>
      <c r="C14" s="19" t="s">
        <v>63</v>
      </c>
      <c r="D14" s="16"/>
      <c r="E14" s="16"/>
      <c r="F14" s="16"/>
      <c r="G14" s="16"/>
      <c r="H14" s="16"/>
      <c r="I14" s="16"/>
      <c r="J14" s="36"/>
      <c r="K14" s="36"/>
      <c r="L14" s="36"/>
    </row>
    <row r="15" spans="1:13" s="6" customFormat="1" ht="30" customHeight="1" x14ac:dyDescent="0.2">
      <c r="B15" s="12" t="s">
        <v>54</v>
      </c>
      <c r="C15" s="19" t="s">
        <v>63</v>
      </c>
      <c r="D15" s="16"/>
      <c r="E15" s="16"/>
      <c r="F15" s="16"/>
      <c r="G15" s="16"/>
      <c r="H15" s="16"/>
      <c r="I15" s="16"/>
      <c r="J15" s="36"/>
      <c r="K15" s="36"/>
      <c r="L15" s="36"/>
    </row>
    <row r="16" spans="1:13" s="6" customFormat="1" ht="25" customHeight="1" x14ac:dyDescent="0.2">
      <c r="B16" s="12" t="s">
        <v>46</v>
      </c>
      <c r="C16" s="19" t="s">
        <v>63</v>
      </c>
      <c r="D16" s="16"/>
      <c r="E16" s="16"/>
      <c r="F16" s="16"/>
      <c r="G16" s="16"/>
      <c r="H16" s="16"/>
      <c r="I16" s="16"/>
      <c r="J16" s="36"/>
      <c r="K16" s="36"/>
      <c r="L16" s="36"/>
    </row>
    <row r="17" spans="2:13" s="6" customFormat="1" ht="25" customHeight="1" x14ac:dyDescent="0.2">
      <c r="B17" s="12" t="s">
        <v>60</v>
      </c>
      <c r="C17" s="19" t="s">
        <v>63</v>
      </c>
      <c r="D17" s="16"/>
      <c r="E17" s="16"/>
      <c r="F17" s="16"/>
      <c r="G17" s="16"/>
      <c r="H17" s="16"/>
      <c r="I17" s="16"/>
      <c r="J17" s="36"/>
      <c r="K17" s="36"/>
      <c r="L17" s="36"/>
    </row>
    <row r="18" spans="2:13" s="6" customFormat="1" ht="25" customHeight="1" x14ac:dyDescent="0.2">
      <c r="B18" s="12" t="s">
        <v>66</v>
      </c>
      <c r="C18" s="19" t="s">
        <v>63</v>
      </c>
      <c r="D18" s="16"/>
      <c r="E18" s="16"/>
      <c r="F18" s="16"/>
      <c r="G18" s="16"/>
      <c r="H18" s="16"/>
      <c r="I18" s="16"/>
      <c r="J18" s="36"/>
      <c r="K18" s="36"/>
      <c r="L18" s="36"/>
    </row>
    <row r="19" spans="2:13" s="6" customFormat="1" ht="25" customHeight="1" x14ac:dyDescent="0.2">
      <c r="B19" s="12" t="s">
        <v>64</v>
      </c>
      <c r="C19" s="19" t="s">
        <v>63</v>
      </c>
      <c r="D19" s="16"/>
      <c r="E19" s="16"/>
      <c r="F19" s="16"/>
      <c r="G19" s="16"/>
      <c r="H19" s="16"/>
      <c r="I19" s="16"/>
      <c r="J19" s="36"/>
      <c r="K19" s="36"/>
      <c r="L19" s="36"/>
    </row>
    <row r="20" spans="2:13" s="6" customFormat="1" ht="25" customHeight="1" x14ac:dyDescent="0.2">
      <c r="B20" s="12" t="s">
        <v>65</v>
      </c>
      <c r="C20" s="19" t="s">
        <v>63</v>
      </c>
      <c r="D20" s="16"/>
      <c r="E20" s="16"/>
      <c r="F20" s="16"/>
      <c r="G20" s="16"/>
      <c r="H20" s="16"/>
      <c r="I20" s="16"/>
      <c r="J20" s="36"/>
      <c r="K20" s="36"/>
      <c r="L20" s="36"/>
    </row>
    <row r="21" spans="2:13" s="6" customFormat="1" ht="30" customHeight="1" x14ac:dyDescent="0.2">
      <c r="B21" s="12" t="s">
        <v>67</v>
      </c>
      <c r="C21" s="19" t="s">
        <v>63</v>
      </c>
      <c r="D21" s="16"/>
      <c r="E21" s="16"/>
      <c r="F21" s="16"/>
      <c r="G21" s="16"/>
      <c r="H21" s="16"/>
      <c r="I21" s="16"/>
      <c r="J21" s="36"/>
      <c r="K21" s="36"/>
      <c r="L21" s="36"/>
    </row>
    <row r="22" spans="2:13" s="6" customFormat="1" ht="25" customHeight="1" x14ac:dyDescent="0.2">
      <c r="B22" s="12" t="s">
        <v>70</v>
      </c>
      <c r="C22" s="19" t="s">
        <v>63</v>
      </c>
      <c r="D22" s="16"/>
      <c r="E22" s="16"/>
      <c r="F22" s="16"/>
      <c r="G22" s="16"/>
      <c r="H22" s="16"/>
      <c r="I22" s="16"/>
      <c r="J22" s="36"/>
      <c r="K22" s="36"/>
      <c r="L22" s="36"/>
    </row>
    <row r="23" spans="2:13" s="6" customFormat="1" ht="25" customHeight="1" x14ac:dyDescent="0.2">
      <c r="B23" s="12" t="s">
        <v>69</v>
      </c>
      <c r="C23" s="19" t="s">
        <v>63</v>
      </c>
      <c r="D23" s="16"/>
      <c r="E23" s="16"/>
      <c r="F23" s="16"/>
      <c r="G23" s="16"/>
      <c r="H23" s="16"/>
      <c r="I23" s="16"/>
      <c r="J23" s="36"/>
      <c r="K23" s="36"/>
      <c r="L23" s="36"/>
    </row>
    <row r="24" spans="2:13" s="6" customFormat="1" ht="25" customHeight="1" x14ac:dyDescent="0.2">
      <c r="B24" s="12" t="s">
        <v>59</v>
      </c>
      <c r="C24" s="19" t="s">
        <v>63</v>
      </c>
      <c r="D24" s="16"/>
      <c r="E24" s="16"/>
      <c r="F24" s="16"/>
      <c r="G24" s="16"/>
      <c r="H24" s="16"/>
      <c r="I24" s="16"/>
      <c r="J24" s="36"/>
      <c r="K24" s="36"/>
      <c r="L24" s="36"/>
    </row>
    <row r="25" spans="2:13" ht="25" customHeight="1" x14ac:dyDescent="0.2">
      <c r="B25" s="12" t="s">
        <v>94</v>
      </c>
      <c r="C25" s="19" t="s">
        <v>63</v>
      </c>
      <c r="D25" s="16"/>
      <c r="E25" s="16"/>
      <c r="J25" s="36"/>
      <c r="K25" s="36"/>
      <c r="L25" s="36"/>
      <c r="M25" s="6"/>
    </row>
    <row r="26" spans="2:13" ht="25" customHeight="1" x14ac:dyDescent="0.2">
      <c r="B26" s="12" t="s">
        <v>95</v>
      </c>
      <c r="C26" s="19" t="s">
        <v>63</v>
      </c>
      <c r="D26" s="16"/>
      <c r="E26" s="16"/>
      <c r="J26" s="36"/>
      <c r="K26" s="36"/>
      <c r="L26" s="36"/>
      <c r="M26" s="6"/>
    </row>
    <row r="27" spans="2:13" ht="25" customHeight="1" x14ac:dyDescent="0.2">
      <c r="B27" s="12" t="s">
        <v>96</v>
      </c>
      <c r="C27" s="19" t="s">
        <v>63</v>
      </c>
      <c r="D27" s="16"/>
      <c r="E27" s="16"/>
      <c r="J27" s="36"/>
      <c r="K27" s="36"/>
      <c r="L27" s="36"/>
      <c r="M27" s="6"/>
    </row>
    <row r="28" spans="2:13" ht="25" customHeight="1" x14ac:dyDescent="0.2">
      <c r="B28" s="12" t="s">
        <v>98</v>
      </c>
      <c r="C28" s="19" t="s">
        <v>63</v>
      </c>
      <c r="D28" s="16"/>
      <c r="E28" s="16"/>
      <c r="J28" s="36"/>
      <c r="K28" s="36"/>
      <c r="L28" s="36"/>
      <c r="M28" s="6"/>
    </row>
    <row r="29" spans="2:13" ht="25" customHeight="1" x14ac:dyDescent="0.2">
      <c r="B29" s="12" t="s">
        <v>99</v>
      </c>
      <c r="C29" s="19" t="s">
        <v>63</v>
      </c>
      <c r="D29" s="16"/>
      <c r="E29" s="16"/>
      <c r="J29" s="36"/>
      <c r="K29" s="36"/>
      <c r="L29" s="36"/>
      <c r="M29" s="6"/>
    </row>
    <row r="30" spans="2:13" ht="25" customHeight="1" x14ac:dyDescent="0.2">
      <c r="B30" s="12" t="s">
        <v>100</v>
      </c>
      <c r="C30" s="19" t="s">
        <v>63</v>
      </c>
      <c r="D30" s="16"/>
      <c r="E30" s="16"/>
      <c r="J30" s="36"/>
      <c r="K30" s="36"/>
      <c r="L30" s="36"/>
      <c r="M30" s="6"/>
    </row>
    <row r="31" spans="2:13" ht="25" customHeight="1" x14ac:dyDescent="0.2">
      <c r="B31" s="12" t="s">
        <v>88</v>
      </c>
      <c r="C31" s="19" t="s">
        <v>63</v>
      </c>
      <c r="D31" s="16"/>
      <c r="E31" s="16"/>
      <c r="J31" s="36"/>
      <c r="K31" s="36"/>
      <c r="L31" s="36"/>
      <c r="M31" s="6"/>
    </row>
    <row r="32" spans="2:13" ht="25" customHeight="1" x14ac:dyDescent="0.2">
      <c r="B32" s="9"/>
      <c r="C32" s="16"/>
      <c r="D32" s="16"/>
      <c r="E32" s="16"/>
      <c r="J32" s="36"/>
      <c r="K32" s="36"/>
      <c r="L32" s="36"/>
      <c r="M32" s="6"/>
    </row>
    <row r="33" spans="1:6" ht="27" customHeight="1" x14ac:dyDescent="0.2">
      <c r="B33" s="9"/>
      <c r="C33" s="16"/>
    </row>
    <row r="34" spans="1:6" ht="24.75" customHeight="1" x14ac:dyDescent="0.2">
      <c r="A34" s="8" t="s">
        <v>123</v>
      </c>
      <c r="B34" s="9"/>
      <c r="C34" s="22" t="s">
        <v>111</v>
      </c>
      <c r="D34" s="27" t="s">
        <v>144</v>
      </c>
      <c r="E34" s="27" t="s">
        <v>112</v>
      </c>
      <c r="F34" s="32" t="s">
        <v>21</v>
      </c>
    </row>
    <row r="35" spans="1:6" ht="24.75" customHeight="1" x14ac:dyDescent="0.2">
      <c r="B35" s="15" t="s">
        <v>106</v>
      </c>
      <c r="C35" s="23">
        <f>IF(C8="整備する",'補助金額算出シート（詳細版）'!J8,0)</f>
        <v>0</v>
      </c>
      <c r="D35" s="28">
        <f>IF(C8="整備する",'補助金額算出シート（詳細版）'!J14,0)</f>
        <v>0</v>
      </c>
      <c r="E35" s="28">
        <f>IF(C8="整備する",'補助金額算出シート（詳細版）'!J16,0)</f>
        <v>0</v>
      </c>
      <c r="F35" s="33">
        <f>SUM(C35:E35)</f>
        <v>0</v>
      </c>
    </row>
    <row r="36" spans="1:6" ht="24.75" customHeight="1" x14ac:dyDescent="0.2">
      <c r="B36" s="15" t="s">
        <v>79</v>
      </c>
      <c r="C36" s="23">
        <f>IF(C9="整備する",'補助金額算出シート（詳細版）'!J18,0)</f>
        <v>0</v>
      </c>
      <c r="D36" s="28">
        <f>IF(C9="整備する",'補助金額算出シート（詳細版）'!J26,0)</f>
        <v>0</v>
      </c>
      <c r="E36" s="30">
        <v>0</v>
      </c>
      <c r="F36" s="33">
        <f>SUM(C36:E36)</f>
        <v>0</v>
      </c>
    </row>
    <row r="37" spans="1:6" ht="24.75" customHeight="1" x14ac:dyDescent="0.2">
      <c r="B37" s="15" t="s">
        <v>80</v>
      </c>
      <c r="C37" s="23">
        <f>IF(C10="整備する",'補助金額算出シート（詳細版）'!J28,0)</f>
        <v>0</v>
      </c>
      <c r="D37" s="28">
        <f>IF(C10="整備する",'補助金額算出シート（詳細版）'!J32,0)</f>
        <v>0</v>
      </c>
      <c r="E37" s="30">
        <v>0</v>
      </c>
      <c r="F37" s="33">
        <f>SUM(C37:E37)</f>
        <v>0</v>
      </c>
    </row>
    <row r="38" spans="1:6" ht="24.75" customHeight="1" x14ac:dyDescent="0.2">
      <c r="B38" s="15" t="s">
        <v>68</v>
      </c>
      <c r="C38" s="23">
        <f>IF(C11="整備する",'補助金額算出シート（詳細版）'!J34,0)</f>
        <v>0</v>
      </c>
      <c r="D38" s="28">
        <f>IF(C11="整備する",'補助金額算出シート（詳細版）'!I38,0)</f>
        <v>0</v>
      </c>
      <c r="E38" s="28">
        <v>0</v>
      </c>
      <c r="F38" s="33">
        <f>SUM(C38:E38)</f>
        <v>0</v>
      </c>
    </row>
    <row r="39" spans="1:6" ht="24.75" customHeight="1" x14ac:dyDescent="0.2">
      <c r="B39" s="15" t="s">
        <v>21</v>
      </c>
      <c r="C39" s="24">
        <f>SUM(C35:C38)</f>
        <v>0</v>
      </c>
      <c r="D39" s="29">
        <f>SUM(D35:D38)</f>
        <v>0</v>
      </c>
      <c r="E39" s="29">
        <f>SUM(E35:E38)</f>
        <v>0</v>
      </c>
      <c r="F39" s="34">
        <f>SUM(F35:F38)</f>
        <v>0</v>
      </c>
    </row>
    <row r="40" spans="1:6" ht="24.75" customHeight="1" x14ac:dyDescent="0.2"/>
    <row r="41" spans="1:6" ht="24.75" customHeight="1" x14ac:dyDescent="0.2"/>
  </sheetData>
  <mergeCells count="1">
    <mergeCell ref="A1:F1"/>
  </mergeCells>
  <phoneticPr fontId="1"/>
  <dataValidations count="3">
    <dataValidation type="whole" allowBlank="1" showInputMessage="1" showErrorMessage="1" errorTitle="数値が正しくありません" error="9以下の整数を入力してください。" sqref="E8" xr:uid="{00000000-0002-0000-0000-000000000000}">
      <formula1>0</formula1>
      <formula2>9</formula2>
    </dataValidation>
    <dataValidation type="whole" allowBlank="1" showInputMessage="1" showErrorMessage="1" errorTitle="数値が正しくありません" error="５～２７の整数を入力してください。" sqref="E9" xr:uid="{00000000-0002-0000-0000-000001000000}">
      <formula1>5</formula1>
      <formula2>27</formula2>
    </dataValidation>
    <dataValidation type="whole" allowBlank="1" showInputMessage="1" showErrorMessage="1" errorTitle="数値が正しくありません" error="５～２0の整数を入力してください。" sqref="E11:E13" xr:uid="{00000000-0002-0000-0000-000002000000}">
      <formula1>5</formula1>
      <formula2>20</formula2>
    </dataValidation>
  </dataValidations>
  <pageMargins left="0.23622047244094488" right="0.23622047244094488" top="0.74803149606299213" bottom="0.74803149606299213" header="0.31496062992125984" footer="0.31496062992125984"/>
  <pageSetup paperSize="9" scale="71" fitToWidth="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3000000}">
          <x14:formula1>
            <xm:f>Sheet1!$A$2:$A$5</xm:f>
          </x14:formula1>
          <xm:sqref>B4</xm:sqref>
        </x14:dataValidation>
        <x14:dataValidation type="list" allowBlank="1" showInputMessage="1" showErrorMessage="1" xr:uid="{00000000-0002-0000-0000-000004000000}">
          <x14:formula1>
            <xm:f>Sheet1!$A$57:$A$59</xm:f>
          </x14:formula1>
          <xm:sqref>D9</xm:sqref>
        </x14:dataValidation>
        <x14:dataValidation type="list" allowBlank="1" showInputMessage="1" showErrorMessage="1" xr:uid="{00000000-0002-0000-0000-000005000000}">
          <x14:formula1>
            <xm:f>Sheet1!$A$62:$A$63</xm:f>
          </x14:formula1>
          <xm:sqref>C8:C32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AP59"/>
  <sheetViews>
    <sheetView view="pageBreakPreview" topLeftCell="A39" zoomScale="70" zoomScaleSheetLayoutView="70" workbookViewId="0">
      <selection activeCell="D60" sqref="D60"/>
    </sheetView>
  </sheetViews>
  <sheetFormatPr defaultColWidth="13.453125" defaultRowHeight="18" customHeight="1" x14ac:dyDescent="0.2"/>
  <cols>
    <col min="1" max="1" width="15" style="6" customWidth="1"/>
    <col min="2" max="2" width="13.7265625" style="6" customWidth="1"/>
    <col min="3" max="5" width="17.6328125" style="6" customWidth="1"/>
    <col min="6" max="6" width="17.6328125" style="46" customWidth="1"/>
    <col min="7" max="7" width="12.26953125" style="62" customWidth="1"/>
    <col min="8" max="8" width="4.90625" style="56" customWidth="1"/>
    <col min="9" max="9" width="17.6328125" style="6" customWidth="1"/>
    <col min="10" max="10" width="21" style="6" customWidth="1"/>
    <col min="11" max="11" width="21" style="6" hidden="1" customWidth="1"/>
    <col min="12" max="12" width="15.36328125" style="6" hidden="1" bestFit="1" customWidth="1"/>
    <col min="13" max="13" width="13.36328125" style="6" hidden="1" customWidth="1"/>
    <col min="14" max="14" width="18.26953125" style="6" hidden="1" customWidth="1"/>
    <col min="15" max="15" width="15.36328125" style="6" hidden="1" bestFit="1" customWidth="1"/>
    <col min="16" max="35" width="13.453125" style="6" hidden="1" customWidth="1"/>
    <col min="36" max="37" width="13.453125" style="6"/>
    <col min="38" max="38" width="5.36328125" style="6" customWidth="1"/>
    <col min="39" max="39" width="13.453125" style="6"/>
    <col min="40" max="40" width="17" style="6" customWidth="1"/>
    <col min="41" max="41" width="15.6328125" style="6" customWidth="1"/>
    <col min="42" max="42" width="17.7265625" style="6" customWidth="1"/>
    <col min="43" max="16384" width="13.453125" style="6"/>
  </cols>
  <sheetData>
    <row r="2" spans="1:42" ht="45.75" customHeight="1" x14ac:dyDescent="0.2">
      <c r="A2" s="90" t="s">
        <v>138</v>
      </c>
      <c r="B2" s="90"/>
      <c r="C2" s="90"/>
      <c r="D2" s="90"/>
      <c r="E2" s="90"/>
      <c r="F2" s="90"/>
      <c r="G2" s="90"/>
      <c r="H2" s="90"/>
      <c r="I2" s="90"/>
      <c r="J2" s="90"/>
      <c r="K2" s="66"/>
      <c r="L2" s="8"/>
    </row>
    <row r="3" spans="1:42" ht="18" customHeight="1" x14ac:dyDescent="0.2">
      <c r="A3" s="6" t="s">
        <v>8</v>
      </c>
      <c r="B3" s="48"/>
    </row>
    <row r="4" spans="1:42" ht="18" customHeight="1" x14ac:dyDescent="0.2">
      <c r="A4" s="47" t="s">
        <v>136</v>
      </c>
      <c r="B4" s="48"/>
    </row>
    <row r="5" spans="1:42" ht="18" customHeight="1" x14ac:dyDescent="0.2">
      <c r="A5" s="48"/>
      <c r="B5" s="48"/>
    </row>
    <row r="6" spans="1:42" ht="30" customHeight="1" thickBot="1" x14ac:dyDescent="0.25">
      <c r="A6" s="49" t="s">
        <v>137</v>
      </c>
      <c r="I6" s="62"/>
      <c r="J6" s="62" t="s">
        <v>133</v>
      </c>
      <c r="K6" s="62"/>
      <c r="AO6" s="6" t="s">
        <v>150</v>
      </c>
    </row>
    <row r="7" spans="1:42" ht="30" customHeight="1" thickBot="1" x14ac:dyDescent="0.25">
      <c r="A7" s="50" t="s">
        <v>134</v>
      </c>
      <c r="B7" s="268" t="s">
        <v>135</v>
      </c>
      <c r="C7" s="269"/>
      <c r="D7" s="269"/>
      <c r="E7" s="270"/>
      <c r="F7" s="60" t="s">
        <v>4</v>
      </c>
      <c r="G7" s="283" t="s">
        <v>31</v>
      </c>
      <c r="H7" s="284"/>
      <c r="I7" s="63" t="s">
        <v>13</v>
      </c>
      <c r="J7" s="65" t="s">
        <v>21</v>
      </c>
      <c r="K7" s="56"/>
      <c r="AM7" s="81" t="s">
        <v>146</v>
      </c>
      <c r="AN7" s="81" t="s">
        <v>147</v>
      </c>
      <c r="AO7" s="81" t="s">
        <v>148</v>
      </c>
      <c r="AP7" s="81"/>
    </row>
    <row r="8" spans="1:42" ht="18" customHeight="1" x14ac:dyDescent="0.2">
      <c r="A8" s="99" t="s">
        <v>145</v>
      </c>
      <c r="B8" s="172" t="s">
        <v>20</v>
      </c>
      <c r="C8" s="271" t="s">
        <v>129</v>
      </c>
      <c r="D8" s="272"/>
      <c r="E8" s="137"/>
      <c r="F8" s="297">
        <v>39600000</v>
      </c>
      <c r="G8" s="285">
        <f>IF(概要版!C8="整備する",1,0)</f>
        <v>0</v>
      </c>
      <c r="H8" s="286"/>
      <c r="I8" s="276">
        <f>+F8*G8</f>
        <v>0</v>
      </c>
      <c r="J8" s="277">
        <f>ROUNDDOWN(SUM(I8:I13),-3)</f>
        <v>0</v>
      </c>
      <c r="K8" s="61" t="str">
        <f>RIGHT(概要版!B4,3)</f>
        <v/>
      </c>
      <c r="AM8" s="82">
        <v>1</v>
      </c>
      <c r="AN8" s="83">
        <v>750000</v>
      </c>
      <c r="AO8" s="83">
        <v>480000</v>
      </c>
      <c r="AP8" s="83">
        <f>SUM(AN8:AO8)</f>
        <v>1230000</v>
      </c>
    </row>
    <row r="9" spans="1:42" ht="18" customHeight="1" x14ac:dyDescent="0.2">
      <c r="A9" s="100"/>
      <c r="B9" s="173"/>
      <c r="C9" s="273"/>
      <c r="D9" s="274"/>
      <c r="E9" s="275"/>
      <c r="F9" s="150"/>
      <c r="G9" s="287"/>
      <c r="H9" s="288"/>
      <c r="I9" s="253"/>
      <c r="J9" s="254"/>
      <c r="K9" s="61"/>
      <c r="AM9" s="82">
        <v>2</v>
      </c>
      <c r="AN9" s="83">
        <v>4650000</v>
      </c>
      <c r="AO9" s="83">
        <v>2980000</v>
      </c>
      <c r="AP9" s="83">
        <f t="shared" ref="AP9:AP16" si="0">SUM(AN9:AO9)</f>
        <v>7630000</v>
      </c>
    </row>
    <row r="10" spans="1:42" ht="18" customHeight="1" x14ac:dyDescent="0.2">
      <c r="A10" s="100"/>
      <c r="B10" s="173"/>
      <c r="C10" s="123" t="s">
        <v>130</v>
      </c>
      <c r="D10" s="124"/>
      <c r="E10" s="125"/>
      <c r="F10" s="298">
        <f>F8*0.05</f>
        <v>1980000</v>
      </c>
      <c r="G10" s="289">
        <f>IF(G8=0,0,IF(概要版!J8&gt;0,1,0))</f>
        <v>0</v>
      </c>
      <c r="H10" s="290"/>
      <c r="I10" s="278">
        <f>F10*G10</f>
        <v>0</v>
      </c>
      <c r="J10" s="254"/>
      <c r="K10" s="61"/>
      <c r="AM10" s="82">
        <v>3</v>
      </c>
      <c r="AN10" s="83">
        <v>8550000</v>
      </c>
      <c r="AO10" s="83">
        <v>5470000</v>
      </c>
      <c r="AP10" s="83">
        <f t="shared" si="0"/>
        <v>14020000</v>
      </c>
    </row>
    <row r="11" spans="1:42" ht="18" customHeight="1" x14ac:dyDescent="0.2">
      <c r="A11" s="100"/>
      <c r="B11" s="173"/>
      <c r="C11" s="273"/>
      <c r="D11" s="274"/>
      <c r="E11" s="275"/>
      <c r="F11" s="299"/>
      <c r="G11" s="291"/>
      <c r="H11" s="292"/>
      <c r="I11" s="279"/>
      <c r="J11" s="254"/>
      <c r="K11" s="61"/>
      <c r="AM11" s="82">
        <v>4</v>
      </c>
      <c r="AN11" s="83">
        <v>12450000</v>
      </c>
      <c r="AO11" s="83">
        <v>7970000</v>
      </c>
      <c r="AP11" s="83">
        <f t="shared" si="0"/>
        <v>20420000</v>
      </c>
    </row>
    <row r="12" spans="1:42" ht="18" customHeight="1" x14ac:dyDescent="0.2">
      <c r="A12" s="100"/>
      <c r="B12" s="173"/>
      <c r="C12" s="123" t="s">
        <v>56</v>
      </c>
      <c r="D12" s="124"/>
      <c r="E12" s="125"/>
      <c r="F12" s="280" t="s">
        <v>149</v>
      </c>
      <c r="G12" s="281">
        <f>概要版!E8</f>
        <v>0</v>
      </c>
      <c r="H12" s="293" t="s">
        <v>151</v>
      </c>
      <c r="I12" s="282">
        <f>IF(G12=0,0,AK12)</f>
        <v>0</v>
      </c>
      <c r="J12" s="254"/>
      <c r="K12" s="61"/>
      <c r="L12" s="6" t="s">
        <v>43</v>
      </c>
      <c r="AK12" s="91" t="e">
        <f>VLOOKUP(G12,AM8:AP16,4,FALSE)</f>
        <v>#N/A</v>
      </c>
      <c r="AM12" s="82">
        <v>5</v>
      </c>
      <c r="AN12" s="83">
        <v>16350000</v>
      </c>
      <c r="AO12" s="83">
        <v>10470000</v>
      </c>
      <c r="AP12" s="83">
        <f t="shared" si="0"/>
        <v>26820000</v>
      </c>
    </row>
    <row r="13" spans="1:42" ht="18" customHeight="1" x14ac:dyDescent="0.2">
      <c r="A13" s="100"/>
      <c r="B13" s="173"/>
      <c r="C13" s="273"/>
      <c r="D13" s="274"/>
      <c r="E13" s="275"/>
      <c r="F13" s="300"/>
      <c r="G13" s="281"/>
      <c r="H13" s="294"/>
      <c r="I13" s="282"/>
      <c r="J13" s="254"/>
      <c r="K13" s="61"/>
      <c r="AK13" s="92"/>
      <c r="AM13" s="82">
        <v>6</v>
      </c>
      <c r="AN13" s="83">
        <v>20250000</v>
      </c>
      <c r="AO13" s="83">
        <v>12970000</v>
      </c>
      <c r="AP13" s="83">
        <f t="shared" si="0"/>
        <v>33220000</v>
      </c>
    </row>
    <row r="14" spans="1:42" ht="18" customHeight="1" x14ac:dyDescent="0.2">
      <c r="A14" s="100"/>
      <c r="B14" s="204" t="s">
        <v>140</v>
      </c>
      <c r="C14" s="247" t="s">
        <v>14</v>
      </c>
      <c r="D14" s="248"/>
      <c r="E14" s="249"/>
      <c r="F14" s="187">
        <v>989000</v>
      </c>
      <c r="G14" s="260">
        <f>G12</f>
        <v>0</v>
      </c>
      <c r="H14" s="261"/>
      <c r="I14" s="253">
        <f>+F14*G14</f>
        <v>0</v>
      </c>
      <c r="J14" s="254">
        <f>I14</f>
        <v>0</v>
      </c>
      <c r="K14" s="61"/>
      <c r="AM14" s="82">
        <v>7</v>
      </c>
      <c r="AN14" s="83">
        <v>24150000</v>
      </c>
      <c r="AO14" s="83">
        <v>15470000</v>
      </c>
      <c r="AP14" s="83">
        <f t="shared" si="0"/>
        <v>39620000</v>
      </c>
    </row>
    <row r="15" spans="1:42" ht="18" customHeight="1" x14ac:dyDescent="0.2">
      <c r="A15" s="100"/>
      <c r="B15" s="174"/>
      <c r="C15" s="250"/>
      <c r="D15" s="251"/>
      <c r="E15" s="252"/>
      <c r="F15" s="187"/>
      <c r="G15" s="262"/>
      <c r="H15" s="263"/>
      <c r="I15" s="253"/>
      <c r="J15" s="254"/>
      <c r="K15" s="61"/>
      <c r="AM15" s="82">
        <v>8</v>
      </c>
      <c r="AN15" s="83">
        <v>28050000</v>
      </c>
      <c r="AO15" s="83">
        <v>17970000</v>
      </c>
      <c r="AP15" s="83">
        <f t="shared" si="0"/>
        <v>46020000</v>
      </c>
    </row>
    <row r="16" spans="1:42" ht="18" customHeight="1" x14ac:dyDescent="0.2">
      <c r="A16" s="100"/>
      <c r="B16" s="204" t="s">
        <v>30</v>
      </c>
      <c r="C16" s="247" t="s">
        <v>121</v>
      </c>
      <c r="D16" s="248"/>
      <c r="E16" s="249"/>
      <c r="F16" s="187">
        <v>3000000</v>
      </c>
      <c r="G16" s="264">
        <f>G8</f>
        <v>0</v>
      </c>
      <c r="H16" s="265"/>
      <c r="I16" s="253">
        <f>F16*G16</f>
        <v>0</v>
      </c>
      <c r="J16" s="254">
        <f>I16</f>
        <v>0</v>
      </c>
      <c r="K16" s="61"/>
      <c r="L16" s="6" t="s">
        <v>34</v>
      </c>
      <c r="AM16" s="82">
        <v>9</v>
      </c>
      <c r="AN16" s="84">
        <v>31950000</v>
      </c>
      <c r="AO16" s="84">
        <v>20470000</v>
      </c>
      <c r="AP16" s="83">
        <f t="shared" si="0"/>
        <v>52420000</v>
      </c>
    </row>
    <row r="17" spans="1:13" ht="18" customHeight="1" thickBot="1" x14ac:dyDescent="0.25">
      <c r="A17" s="101"/>
      <c r="B17" s="205"/>
      <c r="C17" s="255"/>
      <c r="D17" s="256"/>
      <c r="E17" s="257"/>
      <c r="F17" s="301"/>
      <c r="G17" s="266"/>
      <c r="H17" s="267"/>
      <c r="I17" s="258"/>
      <c r="J17" s="259"/>
      <c r="K17" s="61"/>
    </row>
    <row r="18" spans="1:13" ht="18" customHeight="1" x14ac:dyDescent="0.2">
      <c r="A18" s="102" t="s">
        <v>19</v>
      </c>
      <c r="B18" s="105" t="s">
        <v>20</v>
      </c>
      <c r="C18" s="230" t="s">
        <v>125</v>
      </c>
      <c r="D18" s="231"/>
      <c r="E18" s="232"/>
      <c r="F18" s="187">
        <f>IF(K8="創設型",36750000,IF(K8="改修型",27560000,0))</f>
        <v>0</v>
      </c>
      <c r="G18" s="243">
        <f>概要版!D9</f>
        <v>0</v>
      </c>
      <c r="H18" s="244"/>
      <c r="I18" s="165">
        <f>+F18*G18</f>
        <v>0</v>
      </c>
      <c r="J18" s="108">
        <f>SUM(I18:I25)</f>
        <v>0</v>
      </c>
      <c r="K18" s="61"/>
      <c r="L18" s="6" t="str">
        <f>RIGHT(E18,3)</f>
        <v/>
      </c>
    </row>
    <row r="19" spans="1:13" ht="18" customHeight="1" x14ac:dyDescent="0.2">
      <c r="A19" s="103"/>
      <c r="B19" s="106"/>
      <c r="C19" s="233"/>
      <c r="D19" s="234"/>
      <c r="E19" s="235"/>
      <c r="F19" s="187"/>
      <c r="G19" s="245"/>
      <c r="H19" s="246"/>
      <c r="I19" s="165"/>
      <c r="J19" s="109"/>
      <c r="K19" s="61"/>
    </row>
    <row r="20" spans="1:13" ht="20.25" customHeight="1" x14ac:dyDescent="0.2">
      <c r="A20" s="103"/>
      <c r="B20" s="106"/>
      <c r="C20" s="236" t="s">
        <v>126</v>
      </c>
      <c r="D20" s="237"/>
      <c r="E20" s="238"/>
      <c r="F20" s="239">
        <f>10000000</f>
        <v>10000000</v>
      </c>
      <c r="G20" s="214">
        <f>IF(G18=0,0,IF(概要版!K9&gt;0,1,0))</f>
        <v>0</v>
      </c>
      <c r="H20" s="215"/>
      <c r="I20" s="241">
        <f>+F20*G20</f>
        <v>0</v>
      </c>
      <c r="J20" s="109"/>
      <c r="K20" s="67">
        <f>IF(E20=Sheet1!A46,Sheet1!B46,IF(E20=Sheet1!A48,Sheet1!B48,IF(E20=Sheet1!A49,Sheet1!B49,0)))</f>
        <v>0</v>
      </c>
    </row>
    <row r="21" spans="1:13" ht="20.25" customHeight="1" x14ac:dyDescent="0.2">
      <c r="A21" s="103"/>
      <c r="B21" s="106"/>
      <c r="C21" s="233"/>
      <c r="D21" s="234"/>
      <c r="E21" s="235"/>
      <c r="F21" s="240"/>
      <c r="G21" s="212"/>
      <c r="H21" s="213"/>
      <c r="I21" s="242"/>
      <c r="J21" s="109"/>
      <c r="K21" s="67">
        <f>IF(E20=Sheet1!A55,0,IF(E20=Sheet1!A46,Sheet1!D46,IF(E20=Sheet1!A48,Sheet1!D48,IF(E20=Sheet1!A49,Sheet1!D49,1680000))))</f>
        <v>1680000</v>
      </c>
    </row>
    <row r="22" spans="1:13" ht="18" customHeight="1" x14ac:dyDescent="0.2">
      <c r="A22" s="103"/>
      <c r="B22" s="106"/>
      <c r="C22" s="184" t="s">
        <v>89</v>
      </c>
      <c r="D22" s="185"/>
      <c r="E22" s="186"/>
      <c r="F22" s="187">
        <v>39600000</v>
      </c>
      <c r="G22" s="214">
        <f>IF(概要版!C9="整備する",1,0)</f>
        <v>0</v>
      </c>
      <c r="H22" s="215"/>
      <c r="I22" s="165">
        <f>+F22*G22</f>
        <v>0</v>
      </c>
      <c r="J22" s="109"/>
      <c r="K22" s="61"/>
    </row>
    <row r="23" spans="1:13" ht="18" customHeight="1" x14ac:dyDescent="0.2">
      <c r="A23" s="103"/>
      <c r="B23" s="106"/>
      <c r="C23" s="178"/>
      <c r="D23" s="179"/>
      <c r="E23" s="180"/>
      <c r="F23" s="187"/>
      <c r="G23" s="212"/>
      <c r="H23" s="213"/>
      <c r="I23" s="165"/>
      <c r="J23" s="109"/>
      <c r="K23" s="61"/>
      <c r="M23" s="6">
        <f>IF(OR(E22="事業者創設型",E22="事業者改修型"),1,2)</f>
        <v>2</v>
      </c>
    </row>
    <row r="24" spans="1:13" ht="18" customHeight="1" x14ac:dyDescent="0.2">
      <c r="A24" s="103"/>
      <c r="B24" s="106"/>
      <c r="C24" s="184" t="s">
        <v>75</v>
      </c>
      <c r="D24" s="185"/>
      <c r="E24" s="186"/>
      <c r="F24" s="302">
        <f>39600000*0.05</f>
        <v>1980000</v>
      </c>
      <c r="G24" s="222">
        <f>IF(G18=0,0,IF(概要版!L9&gt;0,1,0))</f>
        <v>0</v>
      </c>
      <c r="H24" s="223"/>
      <c r="I24" s="218">
        <f>F24*G24</f>
        <v>0</v>
      </c>
      <c r="J24" s="109"/>
      <c r="K24" s="61"/>
    </row>
    <row r="25" spans="1:13" ht="18" customHeight="1" x14ac:dyDescent="0.2">
      <c r="A25" s="103"/>
      <c r="B25" s="107"/>
      <c r="C25" s="178"/>
      <c r="D25" s="179"/>
      <c r="E25" s="180"/>
      <c r="F25" s="303"/>
      <c r="G25" s="224"/>
      <c r="H25" s="225"/>
      <c r="I25" s="219"/>
      <c r="J25" s="109"/>
      <c r="K25" s="61"/>
    </row>
    <row r="26" spans="1:13" ht="18" customHeight="1" x14ac:dyDescent="0.2">
      <c r="A26" s="103"/>
      <c r="B26" s="220" t="s">
        <v>141</v>
      </c>
      <c r="C26" s="159" t="s">
        <v>15</v>
      </c>
      <c r="D26" s="160"/>
      <c r="E26" s="161"/>
      <c r="F26" s="187">
        <v>989000</v>
      </c>
      <c r="G26" s="226">
        <f>IF(概要版!E9="",0,概要版!E9)</f>
        <v>0</v>
      </c>
      <c r="H26" s="227"/>
      <c r="I26" s="165">
        <f>+F26*G26</f>
        <v>0</v>
      </c>
      <c r="J26" s="109">
        <f>I26</f>
        <v>0</v>
      </c>
      <c r="K26" s="61"/>
    </row>
    <row r="27" spans="1:13" ht="18" customHeight="1" thickBot="1" x14ac:dyDescent="0.25">
      <c r="A27" s="104"/>
      <c r="B27" s="221"/>
      <c r="C27" s="206"/>
      <c r="D27" s="207"/>
      <c r="E27" s="208"/>
      <c r="F27" s="301"/>
      <c r="G27" s="228"/>
      <c r="H27" s="229"/>
      <c r="I27" s="209"/>
      <c r="J27" s="155"/>
      <c r="K27" s="61"/>
    </row>
    <row r="28" spans="1:13" ht="18" customHeight="1" x14ac:dyDescent="0.2">
      <c r="A28" s="200" t="s">
        <v>7</v>
      </c>
      <c r="B28" s="172" t="s">
        <v>20</v>
      </c>
      <c r="C28" s="175" t="s">
        <v>129</v>
      </c>
      <c r="D28" s="176"/>
      <c r="E28" s="177"/>
      <c r="F28" s="304">
        <v>7000</v>
      </c>
      <c r="G28" s="210">
        <f>IF(概要版!C10="整備する",1,0)</f>
        <v>0</v>
      </c>
      <c r="H28" s="211"/>
      <c r="I28" s="201">
        <f>+F28*G28</f>
        <v>0</v>
      </c>
      <c r="J28" s="108">
        <f>ROUNDDOWN(SUM(I28:I31),-3)</f>
        <v>0</v>
      </c>
      <c r="K28" s="61"/>
    </row>
    <row r="29" spans="1:13" ht="18" customHeight="1" x14ac:dyDescent="0.2">
      <c r="A29" s="100"/>
      <c r="B29" s="173"/>
      <c r="C29" s="178"/>
      <c r="D29" s="179"/>
      <c r="E29" s="180"/>
      <c r="F29" s="187"/>
      <c r="G29" s="212"/>
      <c r="H29" s="213"/>
      <c r="I29" s="165"/>
      <c r="J29" s="109"/>
      <c r="K29" s="61"/>
    </row>
    <row r="30" spans="1:13" ht="18" customHeight="1" x14ac:dyDescent="0.2">
      <c r="A30" s="100"/>
      <c r="B30" s="173"/>
      <c r="C30" s="184" t="s">
        <v>130</v>
      </c>
      <c r="D30" s="185"/>
      <c r="E30" s="186"/>
      <c r="F30" s="302">
        <f>F28*0.05</f>
        <v>350</v>
      </c>
      <c r="G30" s="214">
        <f>IF(概要版!J10&gt;0,1,0)*G28</f>
        <v>0</v>
      </c>
      <c r="H30" s="215"/>
      <c r="I30" s="202">
        <f>F30*G30</f>
        <v>0</v>
      </c>
      <c r="J30" s="109"/>
      <c r="K30" s="68"/>
    </row>
    <row r="31" spans="1:13" ht="18" customHeight="1" x14ac:dyDescent="0.2">
      <c r="A31" s="100"/>
      <c r="B31" s="174"/>
      <c r="C31" s="178"/>
      <c r="D31" s="179"/>
      <c r="E31" s="180"/>
      <c r="F31" s="303"/>
      <c r="G31" s="212"/>
      <c r="H31" s="213"/>
      <c r="I31" s="203"/>
      <c r="J31" s="109"/>
      <c r="K31" s="68"/>
    </row>
    <row r="32" spans="1:13" ht="18" customHeight="1" x14ac:dyDescent="0.2">
      <c r="A32" s="100"/>
      <c r="B32" s="204" t="s">
        <v>140</v>
      </c>
      <c r="C32" s="159" t="s">
        <v>15</v>
      </c>
      <c r="D32" s="160"/>
      <c r="E32" s="161"/>
      <c r="F32" s="187">
        <v>16600000</v>
      </c>
      <c r="G32" s="214">
        <f>G28</f>
        <v>0</v>
      </c>
      <c r="H32" s="215"/>
      <c r="I32" s="165">
        <f>+F32*G32</f>
        <v>0</v>
      </c>
      <c r="J32" s="109">
        <f>I32</f>
        <v>0</v>
      </c>
      <c r="K32" s="61"/>
    </row>
    <row r="33" spans="1:18" ht="18" customHeight="1" thickBot="1" x14ac:dyDescent="0.25">
      <c r="A33" s="101"/>
      <c r="B33" s="205"/>
      <c r="C33" s="206"/>
      <c r="D33" s="207"/>
      <c r="E33" s="208"/>
      <c r="F33" s="301"/>
      <c r="G33" s="216"/>
      <c r="H33" s="217"/>
      <c r="I33" s="209"/>
      <c r="J33" s="155"/>
      <c r="K33" s="61"/>
    </row>
    <row r="34" spans="1:18" ht="18" customHeight="1" x14ac:dyDescent="0.2">
      <c r="A34" s="102" t="s">
        <v>6</v>
      </c>
      <c r="B34" s="172" t="s">
        <v>20</v>
      </c>
      <c r="C34" s="175" t="s">
        <v>27</v>
      </c>
      <c r="D34" s="176"/>
      <c r="E34" s="177"/>
      <c r="F34" s="305">
        <f>IF(K8="創設型",6560000,IF(K8="改修型",4590000,0))</f>
        <v>0</v>
      </c>
      <c r="G34" s="188">
        <f>概要版!E11</f>
        <v>0</v>
      </c>
      <c r="H34" s="189"/>
      <c r="I34" s="181">
        <f>F34*G34</f>
        <v>0</v>
      </c>
      <c r="J34" s="183">
        <f>SUM(I34:I37)</f>
        <v>0</v>
      </c>
      <c r="K34" s="61"/>
    </row>
    <row r="35" spans="1:18" ht="18" customHeight="1" x14ac:dyDescent="0.2">
      <c r="A35" s="103"/>
      <c r="B35" s="173"/>
      <c r="C35" s="178"/>
      <c r="D35" s="179"/>
      <c r="E35" s="180"/>
      <c r="F35" s="306"/>
      <c r="G35" s="190"/>
      <c r="H35" s="191"/>
      <c r="I35" s="182"/>
      <c r="J35" s="183"/>
      <c r="K35" s="61"/>
    </row>
    <row r="36" spans="1:18" ht="22" customHeight="1" x14ac:dyDescent="0.2">
      <c r="A36" s="103"/>
      <c r="B36" s="173"/>
      <c r="C36" s="184" t="s">
        <v>2</v>
      </c>
      <c r="D36" s="185"/>
      <c r="E36" s="186"/>
      <c r="F36" s="187">
        <f>IF(K8="創設型",1000000,IF(K8="改修型",700000,0))</f>
        <v>0</v>
      </c>
      <c r="G36" s="192">
        <f>IF(概要版!M11&gt;0,概要版!E11,0)</f>
        <v>0</v>
      </c>
      <c r="H36" s="193"/>
      <c r="I36" s="165">
        <f>+F36*G36</f>
        <v>0</v>
      </c>
      <c r="J36" s="183"/>
      <c r="K36" s="61"/>
      <c r="L36" s="156" t="s">
        <v>49</v>
      </c>
      <c r="M36" s="156"/>
      <c r="N36" s="156"/>
      <c r="O36" s="156"/>
      <c r="P36" s="156"/>
      <c r="Q36" s="156"/>
      <c r="R36" s="156"/>
    </row>
    <row r="37" spans="1:18" ht="22" customHeight="1" x14ac:dyDescent="0.2">
      <c r="A37" s="103"/>
      <c r="B37" s="174"/>
      <c r="C37" s="178"/>
      <c r="D37" s="179"/>
      <c r="E37" s="180"/>
      <c r="F37" s="187"/>
      <c r="G37" s="194"/>
      <c r="H37" s="195"/>
      <c r="I37" s="165"/>
      <c r="J37" s="108"/>
      <c r="K37" s="61"/>
      <c r="L37" s="156"/>
      <c r="M37" s="156"/>
      <c r="N37" s="156"/>
      <c r="O37" s="156"/>
      <c r="P37" s="156"/>
      <c r="Q37" s="156"/>
      <c r="R37" s="156"/>
    </row>
    <row r="38" spans="1:18" ht="18" customHeight="1" x14ac:dyDescent="0.2">
      <c r="A38" s="103"/>
      <c r="B38" s="157" t="s">
        <v>140</v>
      </c>
      <c r="C38" s="159" t="s">
        <v>15</v>
      </c>
      <c r="D38" s="160"/>
      <c r="E38" s="161"/>
      <c r="F38" s="187">
        <v>496000</v>
      </c>
      <c r="G38" s="196">
        <f>G34</f>
        <v>0</v>
      </c>
      <c r="H38" s="197"/>
      <c r="I38" s="165">
        <f>+F38*G38</f>
        <v>0</v>
      </c>
      <c r="J38" s="109">
        <f>I38</f>
        <v>0</v>
      </c>
      <c r="K38" s="61"/>
      <c r="L38" s="36"/>
      <c r="M38" s="36"/>
      <c r="N38" s="36"/>
      <c r="O38" s="36"/>
    </row>
    <row r="39" spans="1:18" ht="18" customHeight="1" thickBot="1" x14ac:dyDescent="0.25">
      <c r="A39" s="154"/>
      <c r="B39" s="158"/>
      <c r="C39" s="162"/>
      <c r="D39" s="163"/>
      <c r="E39" s="164"/>
      <c r="F39" s="307"/>
      <c r="G39" s="198"/>
      <c r="H39" s="199"/>
      <c r="I39" s="166"/>
      <c r="J39" s="167"/>
      <c r="K39" s="61"/>
      <c r="L39" s="36"/>
      <c r="M39" s="36"/>
      <c r="N39" s="36"/>
      <c r="O39" s="36"/>
    </row>
    <row r="40" spans="1:18" ht="18" customHeight="1" thickTop="1" x14ac:dyDescent="0.2">
      <c r="A40" s="110" t="s">
        <v>21</v>
      </c>
      <c r="B40" s="111"/>
      <c r="C40" s="111"/>
      <c r="D40" s="111"/>
      <c r="E40" s="111"/>
      <c r="F40" s="168" t="s">
        <v>152</v>
      </c>
      <c r="G40" s="169"/>
      <c r="H40" s="169"/>
      <c r="I40" s="170"/>
      <c r="J40" s="171">
        <f>SUM(J8:J13,J18:J25,J28:J31,J34:J37)</f>
        <v>0</v>
      </c>
      <c r="K40" s="61"/>
      <c r="M40" s="6">
        <f>IF(E34="事業者創設型もしくはオーナー創設型",1,2)</f>
        <v>2</v>
      </c>
    </row>
    <row r="41" spans="1:18" ht="18" customHeight="1" x14ac:dyDescent="0.2">
      <c r="A41" s="112"/>
      <c r="B41" s="113"/>
      <c r="C41" s="113"/>
      <c r="D41" s="113"/>
      <c r="E41" s="113"/>
      <c r="F41" s="116"/>
      <c r="G41" s="121"/>
      <c r="H41" s="121"/>
      <c r="I41" s="122"/>
      <c r="J41" s="120"/>
      <c r="K41" s="61"/>
    </row>
    <row r="42" spans="1:18" ht="18" customHeight="1" x14ac:dyDescent="0.2">
      <c r="A42" s="112"/>
      <c r="B42" s="113"/>
      <c r="C42" s="113"/>
      <c r="D42" s="113"/>
      <c r="E42" s="113"/>
      <c r="F42" s="116" t="s">
        <v>142</v>
      </c>
      <c r="G42" s="117"/>
      <c r="H42" s="117"/>
      <c r="I42" s="118"/>
      <c r="J42" s="120">
        <f>SUM(J14,J26,J32,J38)</f>
        <v>0</v>
      </c>
      <c r="K42" s="61"/>
    </row>
    <row r="43" spans="1:18" ht="18" customHeight="1" x14ac:dyDescent="0.2">
      <c r="A43" s="112"/>
      <c r="B43" s="113"/>
      <c r="C43" s="113"/>
      <c r="D43" s="113"/>
      <c r="E43" s="113"/>
      <c r="F43" s="119"/>
      <c r="G43" s="117"/>
      <c r="H43" s="117"/>
      <c r="I43" s="118"/>
      <c r="J43" s="120"/>
      <c r="K43" s="61"/>
    </row>
    <row r="44" spans="1:18" ht="18" customHeight="1" x14ac:dyDescent="0.2">
      <c r="A44" s="112"/>
      <c r="B44" s="113"/>
      <c r="C44" s="113"/>
      <c r="D44" s="113"/>
      <c r="E44" s="113"/>
      <c r="F44" s="116" t="s">
        <v>112</v>
      </c>
      <c r="G44" s="121"/>
      <c r="H44" s="121"/>
      <c r="I44" s="122"/>
      <c r="J44" s="126">
        <f>J16</f>
        <v>0</v>
      </c>
      <c r="K44" s="69"/>
    </row>
    <row r="45" spans="1:18" ht="18" customHeight="1" x14ac:dyDescent="0.2">
      <c r="A45" s="112"/>
      <c r="B45" s="113"/>
      <c r="C45" s="113"/>
      <c r="D45" s="113"/>
      <c r="E45" s="113"/>
      <c r="F45" s="123"/>
      <c r="G45" s="124"/>
      <c r="H45" s="124"/>
      <c r="I45" s="125"/>
      <c r="J45" s="127"/>
      <c r="K45" s="69"/>
    </row>
    <row r="46" spans="1:18" ht="18" customHeight="1" x14ac:dyDescent="0.2">
      <c r="A46" s="112"/>
      <c r="B46" s="113"/>
      <c r="C46" s="113"/>
      <c r="D46" s="113"/>
      <c r="E46" s="113"/>
      <c r="F46" s="128" t="s">
        <v>11</v>
      </c>
      <c r="G46" s="129"/>
      <c r="H46" s="129"/>
      <c r="I46" s="130"/>
      <c r="J46" s="134">
        <f>SUM(J40:J45)</f>
        <v>0</v>
      </c>
      <c r="K46" s="61"/>
    </row>
    <row r="47" spans="1:18" ht="18" customHeight="1" x14ac:dyDescent="0.2">
      <c r="A47" s="114"/>
      <c r="B47" s="115"/>
      <c r="C47" s="115"/>
      <c r="D47" s="115"/>
      <c r="E47" s="115"/>
      <c r="F47" s="131"/>
      <c r="G47" s="132"/>
      <c r="H47" s="132"/>
      <c r="I47" s="133"/>
      <c r="J47" s="135"/>
      <c r="K47" s="61"/>
      <c r="L47" s="61"/>
    </row>
    <row r="48" spans="1:18" ht="18" customHeight="1" x14ac:dyDescent="0.2">
      <c r="A48" s="51"/>
      <c r="B48" s="51"/>
      <c r="C48" s="56"/>
      <c r="D48" s="56"/>
      <c r="E48" s="56"/>
      <c r="F48" s="61"/>
      <c r="G48" s="61"/>
      <c r="H48" s="87"/>
      <c r="I48" s="61"/>
      <c r="J48" s="61"/>
      <c r="K48" s="61"/>
      <c r="L48" s="61"/>
    </row>
    <row r="49" spans="1:14" ht="30" customHeight="1" x14ac:dyDescent="0.2">
      <c r="A49" s="52" t="s">
        <v>139</v>
      </c>
      <c r="B49" s="53"/>
      <c r="C49" s="56"/>
      <c r="D49" s="56"/>
      <c r="E49" s="56"/>
      <c r="F49" s="61"/>
      <c r="G49" s="61"/>
      <c r="H49" s="87"/>
      <c r="I49" s="61"/>
      <c r="J49" s="61"/>
      <c r="K49" s="61"/>
      <c r="L49" s="61"/>
    </row>
    <row r="50" spans="1:14" ht="58.5" customHeight="1" x14ac:dyDescent="0.2">
      <c r="A50" s="136" t="s">
        <v>83</v>
      </c>
      <c r="B50" s="137"/>
      <c r="C50" s="40" t="s">
        <v>9</v>
      </c>
      <c r="D50" s="40" t="s">
        <v>23</v>
      </c>
      <c r="E50" s="59" t="s">
        <v>38</v>
      </c>
      <c r="F50" s="40" t="s">
        <v>24</v>
      </c>
      <c r="G50" s="86" t="s">
        <v>10</v>
      </c>
      <c r="H50" s="85"/>
      <c r="I50" s="58" t="s">
        <v>82</v>
      </c>
      <c r="J50" s="51"/>
    </row>
    <row r="51" spans="1:14" ht="18" customHeight="1" x14ac:dyDescent="0.2">
      <c r="A51" s="138"/>
      <c r="B51" s="139"/>
      <c r="C51" s="142"/>
      <c r="D51" s="144"/>
      <c r="E51" s="146">
        <f>MIN(C51*D51/2,1000000000)</f>
        <v>0</v>
      </c>
      <c r="F51" s="148"/>
      <c r="G51" s="150">
        <f>+MIN(E51,F51)</f>
        <v>0</v>
      </c>
      <c r="H51" s="88"/>
      <c r="I51" s="152"/>
      <c r="J51" s="56"/>
      <c r="M51" s="46"/>
    </row>
    <row r="52" spans="1:14" ht="18" customHeight="1" x14ac:dyDescent="0.2">
      <c r="A52" s="140"/>
      <c r="B52" s="141"/>
      <c r="C52" s="143"/>
      <c r="D52" s="145"/>
      <c r="E52" s="147"/>
      <c r="F52" s="149"/>
      <c r="G52" s="151"/>
      <c r="H52" s="89"/>
      <c r="I52" s="153"/>
      <c r="J52" s="56"/>
    </row>
    <row r="53" spans="1:14" ht="18" customHeight="1" x14ac:dyDescent="0.2">
      <c r="A53" s="53" t="s">
        <v>48</v>
      </c>
      <c r="B53" s="51"/>
      <c r="D53" s="57"/>
      <c r="E53" s="57"/>
      <c r="F53" s="57"/>
      <c r="G53" s="57"/>
      <c r="H53" s="64"/>
      <c r="I53" s="64"/>
      <c r="J53" s="64"/>
      <c r="K53" s="64"/>
      <c r="L53" s="57"/>
      <c r="M53" s="57"/>
      <c r="N53" s="57"/>
    </row>
    <row r="54" spans="1:14" ht="18" customHeight="1" x14ac:dyDescent="0.2">
      <c r="A54" s="6" t="s">
        <v>51</v>
      </c>
    </row>
    <row r="56" spans="1:14" ht="18" customHeight="1" x14ac:dyDescent="0.2">
      <c r="A56" s="6" t="s">
        <v>17</v>
      </c>
    </row>
    <row r="57" spans="1:14" ht="30" customHeight="1" x14ac:dyDescent="0.2">
      <c r="A57" s="54" t="s">
        <v>50</v>
      </c>
      <c r="B57" s="55" t="s">
        <v>26</v>
      </c>
      <c r="C57" s="40" t="s">
        <v>32</v>
      </c>
      <c r="D57" s="58" t="s">
        <v>18</v>
      </c>
      <c r="E57" s="51"/>
    </row>
    <row r="58" spans="1:14" ht="18" customHeight="1" x14ac:dyDescent="0.2">
      <c r="A58" s="93"/>
      <c r="B58" s="95">
        <f>F51</f>
        <v>0</v>
      </c>
      <c r="C58" s="95">
        <f>+A58-B58</f>
        <v>0</v>
      </c>
      <c r="D58" s="97">
        <f>+C58/50/12</f>
        <v>0</v>
      </c>
      <c r="E58" s="57"/>
    </row>
    <row r="59" spans="1:14" ht="18" customHeight="1" x14ac:dyDescent="0.2">
      <c r="A59" s="94"/>
      <c r="B59" s="96"/>
      <c r="C59" s="96"/>
      <c r="D59" s="98"/>
      <c r="E59" s="57"/>
    </row>
  </sheetData>
  <mergeCells count="112">
    <mergeCell ref="A2:J2"/>
    <mergeCell ref="B7:E7"/>
    <mergeCell ref="B8:B13"/>
    <mergeCell ref="C8:E9"/>
    <mergeCell ref="F8:F9"/>
    <mergeCell ref="I8:I9"/>
    <mergeCell ref="J8:J13"/>
    <mergeCell ref="C10:E11"/>
    <mergeCell ref="F10:F11"/>
    <mergeCell ref="I10:I11"/>
    <mergeCell ref="C12:E13"/>
    <mergeCell ref="F12:F13"/>
    <mergeCell ref="G12:G13"/>
    <mergeCell ref="I12:I13"/>
    <mergeCell ref="G7:H7"/>
    <mergeCell ref="G8:H9"/>
    <mergeCell ref="G10:H11"/>
    <mergeCell ref="H12:H13"/>
    <mergeCell ref="B14:B15"/>
    <mergeCell ref="C14:E15"/>
    <mergeCell ref="F14:F15"/>
    <mergeCell ref="I14:I15"/>
    <mergeCell ref="J14:J15"/>
    <mergeCell ref="B16:B17"/>
    <mergeCell ref="C16:E17"/>
    <mergeCell ref="F16:F17"/>
    <mergeCell ref="I16:I17"/>
    <mergeCell ref="J16:J17"/>
    <mergeCell ref="G14:H15"/>
    <mergeCell ref="G16:H17"/>
    <mergeCell ref="C18:E19"/>
    <mergeCell ref="F18:F19"/>
    <mergeCell ref="I18:I19"/>
    <mergeCell ref="C20:E21"/>
    <mergeCell ref="F20:F21"/>
    <mergeCell ref="I20:I21"/>
    <mergeCell ref="C22:E23"/>
    <mergeCell ref="F22:F23"/>
    <mergeCell ref="I22:I23"/>
    <mergeCell ref="G18:H19"/>
    <mergeCell ref="G20:H21"/>
    <mergeCell ref="G22:H23"/>
    <mergeCell ref="C24:E25"/>
    <mergeCell ref="F24:F25"/>
    <mergeCell ref="I24:I25"/>
    <mergeCell ref="B26:B27"/>
    <mergeCell ref="C26:E27"/>
    <mergeCell ref="F26:F27"/>
    <mergeCell ref="I26:I27"/>
    <mergeCell ref="G24:H25"/>
    <mergeCell ref="G26:H27"/>
    <mergeCell ref="A28:A33"/>
    <mergeCell ref="B28:B31"/>
    <mergeCell ref="C28:E29"/>
    <mergeCell ref="F28:F29"/>
    <mergeCell ref="I28:I29"/>
    <mergeCell ref="J28:J31"/>
    <mergeCell ref="C30:E31"/>
    <mergeCell ref="F30:F31"/>
    <mergeCell ref="I30:I31"/>
    <mergeCell ref="B32:B33"/>
    <mergeCell ref="C32:E33"/>
    <mergeCell ref="F32:F33"/>
    <mergeCell ref="I32:I33"/>
    <mergeCell ref="J32:J33"/>
    <mergeCell ref="G28:H29"/>
    <mergeCell ref="G30:H31"/>
    <mergeCell ref="G32:H33"/>
    <mergeCell ref="J26:J27"/>
    <mergeCell ref="L36:R37"/>
    <mergeCell ref="B38:B39"/>
    <mergeCell ref="C38:E39"/>
    <mergeCell ref="F38:F39"/>
    <mergeCell ref="I38:I39"/>
    <mergeCell ref="J38:J39"/>
    <mergeCell ref="F40:I41"/>
    <mergeCell ref="J40:J41"/>
    <mergeCell ref="B34:B37"/>
    <mergeCell ref="C34:E35"/>
    <mergeCell ref="F34:F35"/>
    <mergeCell ref="I34:I35"/>
    <mergeCell ref="J34:J37"/>
    <mergeCell ref="C36:E37"/>
    <mergeCell ref="F36:F37"/>
    <mergeCell ref="I36:I37"/>
    <mergeCell ref="G34:H35"/>
    <mergeCell ref="G36:H37"/>
    <mergeCell ref="G38:H39"/>
    <mergeCell ref="AK12:AK13"/>
    <mergeCell ref="A58:A59"/>
    <mergeCell ref="B58:B59"/>
    <mergeCell ref="C58:C59"/>
    <mergeCell ref="D58:D59"/>
    <mergeCell ref="A8:A17"/>
    <mergeCell ref="A18:A27"/>
    <mergeCell ref="B18:B25"/>
    <mergeCell ref="J18:J25"/>
    <mergeCell ref="A40:E47"/>
    <mergeCell ref="F42:I43"/>
    <mergeCell ref="J42:J43"/>
    <mergeCell ref="F44:I45"/>
    <mergeCell ref="J44:J45"/>
    <mergeCell ref="F46:I47"/>
    <mergeCell ref="J46:J47"/>
    <mergeCell ref="A50:B52"/>
    <mergeCell ref="C51:C52"/>
    <mergeCell ref="D51:D52"/>
    <mergeCell ref="E51:E52"/>
    <mergeCell ref="F51:F52"/>
    <mergeCell ref="G51:G52"/>
    <mergeCell ref="I51:I52"/>
    <mergeCell ref="A34:A39"/>
  </mergeCells>
  <phoneticPr fontId="1"/>
  <dataValidations count="1">
    <dataValidation type="whole" allowBlank="1" showInputMessage="1" showErrorMessage="1" sqref="G22 G20 G24" xr:uid="{00000000-0002-0000-0100-000000000000}">
      <formula1>0</formula1>
      <formula2>1</formula2>
    </dataValidation>
  </dataValidations>
  <pageMargins left="0.7" right="0.7" top="0.75" bottom="0.75" header="0.3" footer="0.3"/>
  <pageSetup paperSize="9" scale="57" orientation="portrait" r:id="rId1"/>
  <colBreaks count="1" manualBreakCount="1">
    <brk id="12"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1"/>
  <sheetViews>
    <sheetView topLeftCell="A28" workbookViewId="0">
      <selection activeCell="B12" sqref="B12"/>
    </sheetView>
  </sheetViews>
  <sheetFormatPr defaultRowHeight="13" x14ac:dyDescent="0.2"/>
  <cols>
    <col min="1" max="1" width="58.6328125" customWidth="1"/>
    <col min="2" max="2" width="14.36328125" style="70" customWidth="1"/>
    <col min="3" max="3" width="44.26953125" bestFit="1" customWidth="1"/>
    <col min="4" max="4" width="8.6328125" bestFit="1" customWidth="1"/>
    <col min="5" max="5" width="3.453125" bestFit="1" customWidth="1"/>
  </cols>
  <sheetData>
    <row r="1" spans="1:2" x14ac:dyDescent="0.2">
      <c r="A1" s="71" t="s">
        <v>84</v>
      </c>
      <c r="B1" s="72"/>
    </row>
    <row r="2" spans="1:2" x14ac:dyDescent="0.2">
      <c r="A2" s="71" t="s">
        <v>85</v>
      </c>
      <c r="B2" s="72">
        <v>10000000</v>
      </c>
    </row>
    <row r="3" spans="1:2" x14ac:dyDescent="0.2">
      <c r="A3" s="71" t="s">
        <v>86</v>
      </c>
      <c r="B3" s="72">
        <v>10000000</v>
      </c>
    </row>
    <row r="4" spans="1:2" x14ac:dyDescent="0.2">
      <c r="A4" s="71" t="s">
        <v>87</v>
      </c>
      <c r="B4" s="72">
        <v>10000000</v>
      </c>
    </row>
    <row r="5" spans="1:2" x14ac:dyDescent="0.2">
      <c r="A5" s="71"/>
      <c r="B5" s="72"/>
    </row>
    <row r="6" spans="1:2" x14ac:dyDescent="0.2">
      <c r="A6" s="71" t="s">
        <v>90</v>
      </c>
      <c r="B6" s="72"/>
    </row>
    <row r="7" spans="1:2" x14ac:dyDescent="0.2">
      <c r="A7" s="72" t="s">
        <v>37</v>
      </c>
      <c r="B7" s="72">
        <v>1680000</v>
      </c>
    </row>
    <row r="8" spans="1:2" x14ac:dyDescent="0.2">
      <c r="A8" s="72" t="s">
        <v>113</v>
      </c>
      <c r="B8" s="72">
        <v>1680000</v>
      </c>
    </row>
    <row r="9" spans="1:2" x14ac:dyDescent="0.2">
      <c r="A9" s="72" t="s">
        <v>114</v>
      </c>
      <c r="B9" s="72">
        <v>1680000</v>
      </c>
    </row>
    <row r="10" spans="1:2" x14ac:dyDescent="0.2">
      <c r="A10" s="72" t="s">
        <v>54</v>
      </c>
      <c r="B10" s="72">
        <v>1680000</v>
      </c>
    </row>
    <row r="11" spans="1:2" x14ac:dyDescent="0.2">
      <c r="A11" s="72" t="s">
        <v>115</v>
      </c>
      <c r="B11" s="72">
        <v>1680000</v>
      </c>
    </row>
    <row r="12" spans="1:2" x14ac:dyDescent="0.2">
      <c r="A12" s="72" t="s">
        <v>116</v>
      </c>
      <c r="B12" s="72">
        <v>1680000</v>
      </c>
    </row>
    <row r="13" spans="1:2" x14ac:dyDescent="0.2">
      <c r="A13" s="72" t="s">
        <v>117</v>
      </c>
      <c r="B13" s="72">
        <v>1680000</v>
      </c>
    </row>
    <row r="14" spans="1:2" x14ac:dyDescent="0.2">
      <c r="A14" s="72" t="s">
        <v>120</v>
      </c>
      <c r="B14" s="72">
        <v>1680000</v>
      </c>
    </row>
    <row r="15" spans="1:2" x14ac:dyDescent="0.2">
      <c r="A15" s="72" t="s">
        <v>68</v>
      </c>
      <c r="B15" s="72">
        <v>1680000</v>
      </c>
    </row>
    <row r="16" spans="1:2" x14ac:dyDescent="0.2">
      <c r="A16" s="72" t="s">
        <v>119</v>
      </c>
      <c r="B16" s="72">
        <v>1680000</v>
      </c>
    </row>
    <row r="17" spans="1:2" x14ac:dyDescent="0.2">
      <c r="A17" s="72" t="s">
        <v>70</v>
      </c>
      <c r="B17" s="72">
        <v>1680000</v>
      </c>
    </row>
    <row r="18" spans="1:2" x14ac:dyDescent="0.2">
      <c r="A18" s="71"/>
      <c r="B18" s="72"/>
    </row>
    <row r="19" spans="1:2" x14ac:dyDescent="0.2">
      <c r="A19" s="71" t="s">
        <v>92</v>
      </c>
      <c r="B19" s="72"/>
    </row>
    <row r="20" spans="1:2" x14ac:dyDescent="0.2">
      <c r="A20" s="72" t="s">
        <v>93</v>
      </c>
      <c r="B20" s="72">
        <v>25000000</v>
      </c>
    </row>
    <row r="21" spans="1:2" x14ac:dyDescent="0.2">
      <c r="A21" s="72" t="s">
        <v>6</v>
      </c>
      <c r="B21" s="72">
        <v>18750000</v>
      </c>
    </row>
    <row r="22" spans="1:2" x14ac:dyDescent="0.2">
      <c r="A22" s="72"/>
      <c r="B22" s="72"/>
    </row>
    <row r="23" spans="1:2" x14ac:dyDescent="0.2">
      <c r="A23" s="72" t="s">
        <v>101</v>
      </c>
      <c r="B23" s="72"/>
    </row>
    <row r="24" spans="1:2" x14ac:dyDescent="0.2">
      <c r="A24" s="72" t="s">
        <v>94</v>
      </c>
      <c r="B24" s="71"/>
    </row>
    <row r="25" spans="1:2" x14ac:dyDescent="0.2">
      <c r="A25" s="72" t="s">
        <v>95</v>
      </c>
      <c r="B25" s="71"/>
    </row>
    <row r="26" spans="1:2" x14ac:dyDescent="0.2">
      <c r="A26" s="72" t="s">
        <v>96</v>
      </c>
      <c r="B26" s="71"/>
    </row>
    <row r="27" spans="1:2" x14ac:dyDescent="0.2">
      <c r="A27" s="72" t="s">
        <v>57</v>
      </c>
      <c r="B27" s="71"/>
    </row>
    <row r="28" spans="1:2" x14ac:dyDescent="0.2">
      <c r="A28" s="72" t="s">
        <v>79</v>
      </c>
      <c r="B28" s="71"/>
    </row>
    <row r="29" spans="1:2" x14ac:dyDescent="0.2">
      <c r="A29" s="72" t="s">
        <v>97</v>
      </c>
      <c r="B29" s="71"/>
    </row>
    <row r="30" spans="1:2" x14ac:dyDescent="0.2">
      <c r="A30" s="72" t="s">
        <v>16</v>
      </c>
      <c r="B30" s="71"/>
    </row>
    <row r="31" spans="1:2" x14ac:dyDescent="0.2">
      <c r="A31" s="72" t="s">
        <v>98</v>
      </c>
      <c r="B31" s="71"/>
    </row>
    <row r="32" spans="1:2" x14ac:dyDescent="0.2">
      <c r="A32" s="72" t="s">
        <v>99</v>
      </c>
      <c r="B32" s="71"/>
    </row>
    <row r="33" spans="1:2" x14ac:dyDescent="0.2">
      <c r="A33" s="72" t="s">
        <v>100</v>
      </c>
      <c r="B33" s="71"/>
    </row>
    <row r="34" spans="1:2" x14ac:dyDescent="0.2">
      <c r="A34" s="72" t="s">
        <v>88</v>
      </c>
      <c r="B34" s="71"/>
    </row>
    <row r="35" spans="1:2" x14ac:dyDescent="0.2">
      <c r="A35" s="71"/>
      <c r="B35" s="72"/>
    </row>
    <row r="36" spans="1:2" x14ac:dyDescent="0.2">
      <c r="A36" s="71"/>
      <c r="B36" s="72"/>
    </row>
    <row r="37" spans="1:2" x14ac:dyDescent="0.2">
      <c r="A37" s="71" t="s">
        <v>92</v>
      </c>
      <c r="B37" s="72"/>
    </row>
    <row r="38" spans="1:2" x14ac:dyDescent="0.2">
      <c r="A38" s="72" t="s">
        <v>102</v>
      </c>
      <c r="B38" s="71"/>
    </row>
    <row r="39" spans="1:2" x14ac:dyDescent="0.2">
      <c r="A39" s="72" t="s">
        <v>103</v>
      </c>
      <c r="B39" s="71"/>
    </row>
    <row r="40" spans="1:2" x14ac:dyDescent="0.2">
      <c r="A40" s="72" t="s">
        <v>104</v>
      </c>
      <c r="B40" s="71"/>
    </row>
    <row r="41" spans="1:2" x14ac:dyDescent="0.2">
      <c r="A41" s="72" t="s">
        <v>5</v>
      </c>
      <c r="B41" s="71"/>
    </row>
    <row r="42" spans="1:2" x14ac:dyDescent="0.2">
      <c r="A42" s="72" t="s">
        <v>105</v>
      </c>
      <c r="B42" s="71"/>
    </row>
    <row r="43" spans="1:2" x14ac:dyDescent="0.2">
      <c r="A43" s="72" t="s">
        <v>108</v>
      </c>
      <c r="B43" s="71"/>
    </row>
    <row r="44" spans="1:2" x14ac:dyDescent="0.2">
      <c r="A44" s="72" t="s">
        <v>109</v>
      </c>
      <c r="B44" s="71"/>
    </row>
    <row r="45" spans="1:2" x14ac:dyDescent="0.2">
      <c r="A45" s="72" t="s">
        <v>107</v>
      </c>
      <c r="B45" s="71"/>
    </row>
    <row r="46" spans="1:2" x14ac:dyDescent="0.2">
      <c r="A46" s="72" t="s">
        <v>110</v>
      </c>
      <c r="B46" s="71"/>
    </row>
    <row r="47" spans="1:2" x14ac:dyDescent="0.2">
      <c r="A47" s="72" t="s">
        <v>35</v>
      </c>
      <c r="B47" s="71"/>
    </row>
    <row r="48" spans="1:2" x14ac:dyDescent="0.2">
      <c r="A48" s="71" t="s">
        <v>93</v>
      </c>
      <c r="B48" s="72"/>
    </row>
    <row r="49" spans="1:2" x14ac:dyDescent="0.2">
      <c r="A49" s="71" t="s">
        <v>6</v>
      </c>
      <c r="B49" s="72"/>
    </row>
    <row r="51" spans="1:2" x14ac:dyDescent="0.2">
      <c r="B51"/>
    </row>
    <row r="52" spans="1:2" x14ac:dyDescent="0.2">
      <c r="B52"/>
    </row>
    <row r="53" spans="1:2" x14ac:dyDescent="0.2">
      <c r="B53"/>
    </row>
    <row r="54" spans="1:2" x14ac:dyDescent="0.2">
      <c r="B54"/>
    </row>
    <row r="55" spans="1:2" x14ac:dyDescent="0.2">
      <c r="B55"/>
    </row>
    <row r="56" spans="1:2" x14ac:dyDescent="0.2">
      <c r="B56"/>
    </row>
    <row r="57" spans="1:2" x14ac:dyDescent="0.2">
      <c r="B57"/>
    </row>
    <row r="58" spans="1:2" x14ac:dyDescent="0.2">
      <c r="B58"/>
    </row>
    <row r="59" spans="1:2" x14ac:dyDescent="0.2">
      <c r="B59"/>
    </row>
    <row r="60" spans="1:2" x14ac:dyDescent="0.2">
      <c r="B60"/>
    </row>
    <row r="61" spans="1:2" x14ac:dyDescent="0.2">
      <c r="B61"/>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E63"/>
  <sheetViews>
    <sheetView topLeftCell="A52" workbookViewId="0">
      <selection activeCell="B12" sqref="B12"/>
    </sheetView>
  </sheetViews>
  <sheetFormatPr defaultRowHeight="13" x14ac:dyDescent="0.2"/>
  <cols>
    <col min="1" max="1" width="52.7265625" customWidth="1"/>
    <col min="2" max="5" width="13.6328125" customWidth="1"/>
  </cols>
  <sheetData>
    <row r="2" spans="1:2" x14ac:dyDescent="0.2">
      <c r="A2" t="s">
        <v>39</v>
      </c>
    </row>
    <row r="3" spans="1:2" x14ac:dyDescent="0.2">
      <c r="A3" t="s">
        <v>40</v>
      </c>
    </row>
    <row r="4" spans="1:2" x14ac:dyDescent="0.2">
      <c r="A4" t="s">
        <v>41</v>
      </c>
    </row>
    <row r="5" spans="1:2" x14ac:dyDescent="0.2">
      <c r="A5" t="s">
        <v>29</v>
      </c>
    </row>
    <row r="7" spans="1:2" x14ac:dyDescent="0.2">
      <c r="A7" t="s">
        <v>25</v>
      </c>
    </row>
    <row r="8" spans="1:2" x14ac:dyDescent="0.2">
      <c r="A8" t="s">
        <v>45</v>
      </c>
    </row>
    <row r="11" spans="1:2" x14ac:dyDescent="0.2">
      <c r="A11" t="s">
        <v>47</v>
      </c>
    </row>
    <row r="12" spans="1:2" x14ac:dyDescent="0.2">
      <c r="A12" t="s">
        <v>36</v>
      </c>
    </row>
    <row r="14" spans="1:2" ht="36" customHeight="1" x14ac:dyDescent="0.2">
      <c r="A14" s="295" t="s">
        <v>44</v>
      </c>
      <c r="B14" s="295"/>
    </row>
    <row r="15" spans="1:2" x14ac:dyDescent="0.2">
      <c r="A15" s="296" t="s">
        <v>22</v>
      </c>
      <c r="B15" s="296"/>
    </row>
    <row r="17" spans="1:1" x14ac:dyDescent="0.2">
      <c r="A17" t="s">
        <v>28</v>
      </c>
    </row>
    <row r="18" spans="1:1" x14ac:dyDescent="0.2">
      <c r="A18" t="s">
        <v>3</v>
      </c>
    </row>
    <row r="20" spans="1:1" x14ac:dyDescent="0.2">
      <c r="A20" t="s">
        <v>12</v>
      </c>
    </row>
    <row r="21" spans="1:1" x14ac:dyDescent="0.2">
      <c r="A21" t="s">
        <v>52</v>
      </c>
    </row>
    <row r="23" spans="1:1" x14ac:dyDescent="0.2">
      <c r="A23" t="s">
        <v>54</v>
      </c>
    </row>
    <row r="24" spans="1:1" x14ac:dyDescent="0.2">
      <c r="A24" t="s">
        <v>0</v>
      </c>
    </row>
    <row r="25" spans="1:1" x14ac:dyDescent="0.2">
      <c r="A25" t="s">
        <v>33</v>
      </c>
    </row>
    <row r="26" spans="1:1" x14ac:dyDescent="0.2">
      <c r="A26" t="s">
        <v>55</v>
      </c>
    </row>
    <row r="27" spans="1:1" x14ac:dyDescent="0.2">
      <c r="A27" t="s">
        <v>42</v>
      </c>
    </row>
    <row r="28" spans="1:1" x14ac:dyDescent="0.2">
      <c r="A28" t="s">
        <v>1</v>
      </c>
    </row>
    <row r="29" spans="1:1" x14ac:dyDescent="0.2">
      <c r="A29" t="s">
        <v>57</v>
      </c>
    </row>
    <row r="30" spans="1:1" x14ac:dyDescent="0.2">
      <c r="A30" t="s">
        <v>58</v>
      </c>
    </row>
    <row r="31" spans="1:1" x14ac:dyDescent="0.2">
      <c r="A31" t="s">
        <v>16</v>
      </c>
    </row>
    <row r="32" spans="1:1" x14ac:dyDescent="0.2">
      <c r="A32" t="s">
        <v>37</v>
      </c>
    </row>
    <row r="33" spans="1:5" x14ac:dyDescent="0.2">
      <c r="A33" t="s">
        <v>59</v>
      </c>
    </row>
    <row r="34" spans="1:5" x14ac:dyDescent="0.2">
      <c r="A34" t="s">
        <v>46</v>
      </c>
    </row>
    <row r="35" spans="1:5" x14ac:dyDescent="0.2">
      <c r="A35" t="s">
        <v>60</v>
      </c>
    </row>
    <row r="36" spans="1:5" x14ac:dyDescent="0.2">
      <c r="A36" t="s">
        <v>61</v>
      </c>
    </row>
    <row r="37" spans="1:5" x14ac:dyDescent="0.2">
      <c r="A37" t="s">
        <v>36</v>
      </c>
    </row>
    <row r="39" spans="1:5" x14ac:dyDescent="0.2">
      <c r="A39" s="73"/>
      <c r="B39" s="74" t="s">
        <v>71</v>
      </c>
      <c r="C39" s="74"/>
      <c r="D39" s="74" t="s">
        <v>72</v>
      </c>
      <c r="E39" s="73"/>
    </row>
    <row r="40" spans="1:5" x14ac:dyDescent="0.2">
      <c r="A40" t="s">
        <v>54</v>
      </c>
      <c r="B40" s="74">
        <v>0</v>
      </c>
      <c r="C40" s="74" t="s">
        <v>73</v>
      </c>
      <c r="D40" s="74">
        <f t="shared" ref="D40:D45" si="0">33600000*0.05</f>
        <v>1680000</v>
      </c>
      <c r="E40" s="73" t="s">
        <v>74</v>
      </c>
    </row>
    <row r="41" spans="1:5" x14ac:dyDescent="0.2">
      <c r="A41" t="s">
        <v>64</v>
      </c>
      <c r="B41" s="74">
        <v>0</v>
      </c>
      <c r="C41" s="74" t="s">
        <v>73</v>
      </c>
      <c r="D41" s="74">
        <f t="shared" si="0"/>
        <v>1680000</v>
      </c>
      <c r="E41" s="73" t="s">
        <v>74</v>
      </c>
    </row>
    <row r="42" spans="1:5" x14ac:dyDescent="0.2">
      <c r="A42" t="s">
        <v>65</v>
      </c>
      <c r="B42" s="74">
        <v>0</v>
      </c>
      <c r="C42" s="74" t="s">
        <v>73</v>
      </c>
      <c r="D42" s="74">
        <f t="shared" si="0"/>
        <v>1680000</v>
      </c>
      <c r="E42" s="73" t="s">
        <v>74</v>
      </c>
    </row>
    <row r="43" spans="1:5" x14ac:dyDescent="0.2">
      <c r="A43" t="s">
        <v>66</v>
      </c>
      <c r="B43" s="74">
        <v>0</v>
      </c>
      <c r="C43" s="74" t="s">
        <v>73</v>
      </c>
      <c r="D43" s="74">
        <f t="shared" si="0"/>
        <v>1680000</v>
      </c>
      <c r="E43" s="73" t="s">
        <v>74</v>
      </c>
    </row>
    <row r="44" spans="1:5" x14ac:dyDescent="0.2">
      <c r="A44" t="s">
        <v>67</v>
      </c>
      <c r="B44" s="74">
        <v>0</v>
      </c>
      <c r="C44" s="74" t="s">
        <v>73</v>
      </c>
      <c r="D44" s="74">
        <f t="shared" si="0"/>
        <v>1680000</v>
      </c>
      <c r="E44" s="73" t="s">
        <v>74</v>
      </c>
    </row>
    <row r="45" spans="1:5" x14ac:dyDescent="0.2">
      <c r="A45" t="s">
        <v>68</v>
      </c>
      <c r="B45" s="74">
        <v>0</v>
      </c>
      <c r="C45" s="74" t="s">
        <v>73</v>
      </c>
      <c r="D45" s="74">
        <f t="shared" si="0"/>
        <v>1680000</v>
      </c>
      <c r="E45" s="73" t="s">
        <v>74</v>
      </c>
    </row>
    <row r="46" spans="1:5" x14ac:dyDescent="0.2">
      <c r="A46" t="s">
        <v>57</v>
      </c>
      <c r="B46" s="74">
        <v>10000000</v>
      </c>
      <c r="C46" s="74" t="s">
        <v>76</v>
      </c>
      <c r="D46" s="74">
        <f>33600000*0.05+B46</f>
        <v>11680000</v>
      </c>
      <c r="E46" s="73" t="s">
        <v>77</v>
      </c>
    </row>
    <row r="47" spans="1:5" x14ac:dyDescent="0.2">
      <c r="A47" t="s">
        <v>58</v>
      </c>
      <c r="B47" s="74">
        <v>0</v>
      </c>
      <c r="C47" s="74" t="s">
        <v>73</v>
      </c>
      <c r="D47" s="74">
        <f>33600000*0.05</f>
        <v>1680000</v>
      </c>
      <c r="E47" s="73" t="s">
        <v>74</v>
      </c>
    </row>
    <row r="48" spans="1:5" x14ac:dyDescent="0.2">
      <c r="A48" t="s">
        <v>16</v>
      </c>
      <c r="B48" s="74">
        <v>10000000</v>
      </c>
      <c r="C48" s="74" t="s">
        <v>76</v>
      </c>
      <c r="D48" s="74">
        <f>33600000*0.05+B48</f>
        <v>11680000</v>
      </c>
      <c r="E48" s="73" t="s">
        <v>77</v>
      </c>
    </row>
    <row r="49" spans="1:5" x14ac:dyDescent="0.2">
      <c r="A49" t="s">
        <v>37</v>
      </c>
      <c r="B49" s="74">
        <v>10000000</v>
      </c>
      <c r="C49" s="74" t="s">
        <v>76</v>
      </c>
      <c r="D49" s="74">
        <f>33600000*0.05+B49</f>
        <v>11680000</v>
      </c>
      <c r="E49" s="73" t="s">
        <v>77</v>
      </c>
    </row>
    <row r="50" spans="1:5" x14ac:dyDescent="0.2">
      <c r="A50" t="s">
        <v>59</v>
      </c>
      <c r="B50" s="74">
        <v>0</v>
      </c>
      <c r="C50" s="74" t="s">
        <v>73</v>
      </c>
      <c r="D50" s="74">
        <f>33600000*0.05</f>
        <v>1680000</v>
      </c>
      <c r="E50" s="73" t="s">
        <v>74</v>
      </c>
    </row>
    <row r="51" spans="1:5" x14ac:dyDescent="0.2">
      <c r="A51" t="s">
        <v>46</v>
      </c>
      <c r="B51" s="74">
        <v>0</v>
      </c>
      <c r="C51" s="74" t="s">
        <v>73</v>
      </c>
      <c r="D51" s="74">
        <f>33600000*0.05</f>
        <v>1680000</v>
      </c>
      <c r="E51" s="73" t="s">
        <v>74</v>
      </c>
    </row>
    <row r="52" spans="1:5" x14ac:dyDescent="0.2">
      <c r="A52" t="s">
        <v>60</v>
      </c>
      <c r="B52" s="74">
        <v>0</v>
      </c>
      <c r="C52" s="74" t="s">
        <v>73</v>
      </c>
      <c r="D52" s="74">
        <f>33600000*0.05</f>
        <v>1680000</v>
      </c>
      <c r="E52" s="73" t="s">
        <v>74</v>
      </c>
    </row>
    <row r="53" spans="1:5" x14ac:dyDescent="0.2">
      <c r="A53" t="s">
        <v>69</v>
      </c>
      <c r="B53" s="74">
        <v>0</v>
      </c>
      <c r="C53" s="74" t="s">
        <v>73</v>
      </c>
      <c r="D53" s="74">
        <f>33600000*0.05</f>
        <v>1680000</v>
      </c>
      <c r="E53" s="73" t="s">
        <v>74</v>
      </c>
    </row>
    <row r="54" spans="1:5" x14ac:dyDescent="0.2">
      <c r="A54" t="s">
        <v>70</v>
      </c>
      <c r="B54" s="74">
        <v>0</v>
      </c>
      <c r="C54" s="74" t="s">
        <v>78</v>
      </c>
      <c r="D54" s="74">
        <v>0</v>
      </c>
      <c r="E54" s="73" t="s">
        <v>78</v>
      </c>
    </row>
    <row r="55" spans="1:5" x14ac:dyDescent="0.2">
      <c r="A55" s="73" t="s">
        <v>53</v>
      </c>
      <c r="B55" s="74"/>
      <c r="C55" s="74"/>
      <c r="D55" s="74"/>
      <c r="E55" s="73"/>
    </row>
    <row r="57" spans="1:5" x14ac:dyDescent="0.2">
      <c r="A57">
        <v>1</v>
      </c>
    </row>
    <row r="58" spans="1:5" x14ac:dyDescent="0.2">
      <c r="A58">
        <v>2</v>
      </c>
    </row>
    <row r="59" spans="1:5" x14ac:dyDescent="0.2">
      <c r="A59">
        <v>3</v>
      </c>
    </row>
    <row r="62" spans="1:5" x14ac:dyDescent="0.2">
      <c r="A62" t="s">
        <v>91</v>
      </c>
    </row>
    <row r="63" spans="1:5" x14ac:dyDescent="0.2">
      <c r="A63" t="s">
        <v>63</v>
      </c>
    </row>
  </sheetData>
  <mergeCells count="2">
    <mergeCell ref="A14:B14"/>
    <mergeCell ref="A15:B15"/>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dimension ref="A2:B16"/>
  <sheetViews>
    <sheetView workbookViewId="0">
      <selection activeCell="B12" sqref="B12"/>
    </sheetView>
  </sheetViews>
  <sheetFormatPr defaultRowHeight="13" x14ac:dyDescent="0.2"/>
  <cols>
    <col min="1" max="1" width="45" customWidth="1"/>
    <col min="2" max="2" width="31.36328125" customWidth="1"/>
  </cols>
  <sheetData>
    <row r="2" spans="1:2" x14ac:dyDescent="0.2">
      <c r="A2" t="s">
        <v>85</v>
      </c>
      <c r="B2" s="70">
        <f>10000000+1680000</f>
        <v>11680000</v>
      </c>
    </row>
    <row r="3" spans="1:2" hidden="1" x14ac:dyDescent="0.2">
      <c r="A3" s="75" t="s">
        <v>68</v>
      </c>
      <c r="B3" s="70">
        <v>1680000</v>
      </c>
    </row>
    <row r="4" spans="1:2" hidden="1" x14ac:dyDescent="0.2">
      <c r="A4" s="75" t="s">
        <v>58</v>
      </c>
      <c r="B4" s="70">
        <v>1680000</v>
      </c>
    </row>
    <row r="5" spans="1:2" x14ac:dyDescent="0.2">
      <c r="A5" t="s">
        <v>54</v>
      </c>
      <c r="B5" s="70">
        <v>1680000</v>
      </c>
    </row>
    <row r="6" spans="1:2" x14ac:dyDescent="0.2">
      <c r="A6" t="s">
        <v>46</v>
      </c>
      <c r="B6" s="70">
        <v>1680000</v>
      </c>
    </row>
    <row r="7" spans="1:2" x14ac:dyDescent="0.2">
      <c r="A7" t="s">
        <v>60</v>
      </c>
      <c r="B7" s="70">
        <v>1680000</v>
      </c>
    </row>
    <row r="8" spans="1:2" x14ac:dyDescent="0.2">
      <c r="A8" t="s">
        <v>66</v>
      </c>
      <c r="B8" s="70">
        <v>1680000</v>
      </c>
    </row>
    <row r="9" spans="1:2" x14ac:dyDescent="0.2">
      <c r="A9" t="s">
        <v>64</v>
      </c>
      <c r="B9" s="70">
        <v>1680000</v>
      </c>
    </row>
    <row r="10" spans="1:2" x14ac:dyDescent="0.2">
      <c r="A10" t="s">
        <v>65</v>
      </c>
      <c r="B10" s="70">
        <v>1680000</v>
      </c>
    </row>
    <row r="11" spans="1:2" x14ac:dyDescent="0.2">
      <c r="A11" t="s">
        <v>67</v>
      </c>
      <c r="B11" s="70">
        <v>1680000</v>
      </c>
    </row>
    <row r="12" spans="1:2" x14ac:dyDescent="0.2">
      <c r="A12" t="s">
        <v>70</v>
      </c>
      <c r="B12" s="70">
        <v>1680000</v>
      </c>
    </row>
    <row r="13" spans="1:2" x14ac:dyDescent="0.2">
      <c r="A13" t="s">
        <v>69</v>
      </c>
      <c r="B13" s="70">
        <v>1680000</v>
      </c>
    </row>
    <row r="14" spans="1:2" x14ac:dyDescent="0.2">
      <c r="A14" t="s">
        <v>59</v>
      </c>
      <c r="B14" s="70">
        <v>1680000</v>
      </c>
    </row>
    <row r="15" spans="1:2" hidden="1" x14ac:dyDescent="0.2">
      <c r="A15" s="75" t="s">
        <v>86</v>
      </c>
      <c r="B15" s="70">
        <f>10000000+1680000</f>
        <v>11680000</v>
      </c>
    </row>
    <row r="16" spans="1:2" hidden="1" x14ac:dyDescent="0.2">
      <c r="A16" s="75" t="s">
        <v>87</v>
      </c>
      <c r="B16" s="70">
        <f>10000000+1680000</f>
        <v>11680000</v>
      </c>
    </row>
  </sheetData>
  <autoFilter ref="A2:B16" xr:uid="{00000000-0009-0000-0000-000004000000}">
    <filterColumn colId="0">
      <colorFilter dxfId="0"/>
    </filterColumn>
    <sortState xmlns:xlrd2="http://schemas.microsoft.com/office/spreadsheetml/2017/richdata2" ref="A3:B16">
      <sortCondition descending="1" ref="A2:A3"/>
    </sortState>
  </autoFilter>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概要版</vt:lpstr>
      <vt:lpstr>補助金額算出シート（詳細版）</vt:lpstr>
      <vt:lpstr>併設加算見方</vt:lpstr>
      <vt:lpstr>Sheet1</vt:lpstr>
      <vt:lpstr>Sheet5</vt:lpstr>
      <vt:lpstr>概要版!Print_Area</vt:lpstr>
      <vt:lpstr>'補助金額算出シート（詳細版）'!Print_Area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麻里奈</dc:creator>
  <cp:lastModifiedBy>池田　永</cp:lastModifiedBy>
  <cp:lastPrinted>2019-03-20T09:08:23Z</cp:lastPrinted>
  <dcterms:created xsi:type="dcterms:W3CDTF">2019-02-19T04:29:09Z</dcterms:created>
  <dcterms:modified xsi:type="dcterms:W3CDTF">2025-03-26T06:17:35Z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2023-03-16T00:59:51Z</vt:filetime>
  </property>
</Properties>
</file>